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90904bfb8e0fe9ce/Dokument/VLK 2014/Direktionen/2017/Presidiemöte 18 maj/"/>
    </mc:Choice>
  </mc:AlternateContent>
  <bookViews>
    <workbookView xWindow="0" yWindow="0" windowWidth="20490" windowHeight="9045" firstSheet="7" activeTab="7"/>
  </bookViews>
  <sheets>
    <sheet name="Projekt Jan-Feb" sheetId="2" r:id="rId1"/>
    <sheet name="Totalt Jan-Mars" sheetId="3" r:id="rId2"/>
    <sheet name="Projekt Jan-Mars" sheetId="4" r:id="rId3"/>
    <sheet name="Totalt Jan-April" sheetId="5" r:id="rId4"/>
    <sheet name="Projekt Jan-April" sheetId="6" r:id="rId5"/>
    <sheet name="Totalt Jan-Maj" sheetId="7" r:id="rId6"/>
    <sheet name="Projekt Jan-Maj" sheetId="8" r:id="rId7"/>
    <sheet name="Budgetförslag 2017" sheetId="16" r:id="rId8"/>
  </sheets>
  <definedNames>
    <definedName name="_xlnm.Print_Area" localSheetId="7">'Budgetförslag 2017'!$A$1:$V$56</definedName>
  </definedNames>
  <calcPr calcId="152511" concurrentCalc="0"/>
</workbook>
</file>

<file path=xl/calcChain.xml><?xml version="1.0" encoding="utf-8"?>
<calcChain xmlns="http://schemas.openxmlformats.org/spreadsheetml/2006/main">
  <c r="T6" i="16" l="1"/>
  <c r="T56" i="16"/>
  <c r="U56" i="16"/>
  <c r="V55" i="16"/>
  <c r="V15" i="16"/>
  <c r="V25" i="16"/>
  <c r="V39" i="16"/>
  <c r="P15" i="16"/>
  <c r="P24" i="16"/>
  <c r="J15" i="16"/>
  <c r="J20" i="16"/>
  <c r="H20" i="16"/>
  <c r="U55" i="16"/>
  <c r="U53" i="16"/>
  <c r="U52" i="16"/>
  <c r="U51" i="16"/>
  <c r="U47" i="16"/>
  <c r="U46" i="16"/>
  <c r="U45" i="16"/>
  <c r="U44" i="16"/>
  <c r="U43" i="16"/>
  <c r="U42" i="16"/>
  <c r="U41" i="16"/>
  <c r="U40" i="16"/>
  <c r="U39" i="16"/>
  <c r="U36" i="16"/>
  <c r="U35" i="16"/>
  <c r="U34" i="16"/>
  <c r="U33" i="16"/>
  <c r="U32" i="16"/>
  <c r="U31" i="16"/>
  <c r="U30" i="16"/>
  <c r="U29" i="16"/>
  <c r="U28" i="16"/>
  <c r="U27" i="16"/>
  <c r="U26" i="16"/>
  <c r="U25" i="16"/>
  <c r="U23" i="16"/>
  <c r="U22" i="16"/>
  <c r="U21" i="16"/>
  <c r="U20" i="16"/>
  <c r="U19" i="16"/>
  <c r="U18" i="16"/>
  <c r="U17" i="16"/>
  <c r="U16" i="16"/>
  <c r="U15" i="16"/>
  <c r="U8" i="16"/>
  <c r="U7" i="16"/>
  <c r="U6" i="16"/>
  <c r="D19" i="16"/>
  <c r="D18" i="16"/>
  <c r="D17" i="16"/>
  <c r="D16" i="16"/>
  <c r="D15" i="16"/>
  <c r="D14" i="16"/>
  <c r="D13" i="16"/>
  <c r="D8" i="16"/>
  <c r="D7" i="16"/>
  <c r="D6" i="16"/>
  <c r="I18" i="16"/>
  <c r="I17" i="16"/>
  <c r="I16" i="16"/>
  <c r="I15" i="16"/>
  <c r="I8" i="16"/>
  <c r="I7" i="16"/>
  <c r="I6" i="16"/>
  <c r="O25" i="16"/>
  <c r="O24" i="16"/>
  <c r="O22" i="16"/>
  <c r="O21" i="16"/>
  <c r="O20" i="16"/>
  <c r="O19" i="16"/>
  <c r="O18" i="16"/>
  <c r="O17" i="16"/>
  <c r="O16" i="16"/>
  <c r="O15" i="16"/>
  <c r="O8" i="16"/>
  <c r="O7" i="16"/>
  <c r="O6" i="16"/>
  <c r="C6" i="16"/>
  <c r="T25" i="16"/>
  <c r="C16" i="16"/>
  <c r="C15" i="16"/>
  <c r="N15" i="16"/>
  <c r="N24" i="16"/>
  <c r="T15" i="16"/>
  <c r="H15" i="16"/>
  <c r="C13" i="16"/>
  <c r="N6" i="16"/>
  <c r="T51" i="16"/>
  <c r="C17" i="16"/>
  <c r="N25" i="16"/>
  <c r="C14" i="16"/>
  <c r="T39" i="16"/>
  <c r="T55" i="16"/>
  <c r="C18" i="16"/>
  <c r="C19" i="16"/>
  <c r="D54" i="8"/>
  <c r="F54" i="8"/>
  <c r="D56" i="8"/>
  <c r="F56" i="8"/>
  <c r="D55" i="8"/>
  <c r="F55" i="8"/>
  <c r="D53" i="8"/>
  <c r="F53" i="8"/>
  <c r="E18" i="8"/>
  <c r="E57" i="8"/>
  <c r="C18" i="8"/>
  <c r="F7" i="8"/>
  <c r="F6" i="8"/>
  <c r="C7" i="8"/>
  <c r="C6" i="8"/>
  <c r="D79" i="7"/>
  <c r="D80" i="7"/>
  <c r="F80" i="7"/>
  <c r="D78" i="7"/>
  <c r="F78" i="7"/>
  <c r="D77" i="7"/>
  <c r="F77" i="7"/>
  <c r="D66" i="7"/>
  <c r="D67" i="7"/>
  <c r="F67" i="7"/>
  <c r="D68" i="7"/>
  <c r="F68" i="7"/>
  <c r="D69" i="7"/>
  <c r="D70" i="7"/>
  <c r="D71" i="7"/>
  <c r="F71" i="7"/>
  <c r="D72" i="7"/>
  <c r="F72" i="7"/>
  <c r="D73" i="7"/>
  <c r="F73" i="7"/>
  <c r="D65" i="7"/>
  <c r="F65" i="7"/>
  <c r="D50" i="7"/>
  <c r="F50" i="7"/>
  <c r="D51" i="7"/>
  <c r="F51" i="7"/>
  <c r="D52" i="7"/>
  <c r="F52" i="7"/>
  <c r="D53" i="7"/>
  <c r="D54" i="7"/>
  <c r="F54" i="7"/>
  <c r="D55" i="7"/>
  <c r="F55" i="7"/>
  <c r="D56" i="7"/>
  <c r="F56" i="7"/>
  <c r="D57" i="7"/>
  <c r="D58" i="7"/>
  <c r="F58" i="7"/>
  <c r="D59" i="7"/>
  <c r="F59" i="7"/>
  <c r="D60" i="7"/>
  <c r="F60" i="7"/>
  <c r="D61" i="7"/>
  <c r="D49" i="7"/>
  <c r="D37" i="7"/>
  <c r="D38" i="7"/>
  <c r="F38" i="7"/>
  <c r="D39" i="7"/>
  <c r="D40" i="7"/>
  <c r="D41" i="7"/>
  <c r="F41" i="7"/>
  <c r="D42" i="7"/>
  <c r="F42" i="7"/>
  <c r="D43" i="7"/>
  <c r="D44" i="7"/>
  <c r="F44" i="7"/>
  <c r="D45" i="7"/>
  <c r="F45" i="7"/>
  <c r="D36" i="7"/>
  <c r="F36" i="7"/>
  <c r="D35" i="7"/>
  <c r="D19" i="7"/>
  <c r="F19" i="7"/>
  <c r="D20" i="7"/>
  <c r="F20" i="7"/>
  <c r="D21" i="7"/>
  <c r="F21" i="7"/>
  <c r="D22" i="7"/>
  <c r="D23" i="7"/>
  <c r="D24" i="7"/>
  <c r="F24" i="7"/>
  <c r="D25" i="7"/>
  <c r="F25" i="7"/>
  <c r="D26" i="7"/>
  <c r="D27" i="7"/>
  <c r="F27" i="7"/>
  <c r="D28" i="7"/>
  <c r="F28" i="7"/>
  <c r="D29" i="7"/>
  <c r="F29" i="7"/>
  <c r="D30" i="7"/>
  <c r="D31" i="7"/>
  <c r="D32" i="7"/>
  <c r="F32" i="7"/>
  <c r="D18" i="7"/>
  <c r="F18" i="7"/>
  <c r="F79" i="7"/>
  <c r="C76" i="7"/>
  <c r="D76" i="7"/>
  <c r="F70" i="7"/>
  <c r="F69" i="7"/>
  <c r="F66" i="7"/>
  <c r="E64" i="7"/>
  <c r="C64" i="7"/>
  <c r="D64" i="7"/>
  <c r="F61" i="7"/>
  <c r="F57" i="7"/>
  <c r="F53" i="7"/>
  <c r="F49" i="7"/>
  <c r="E48" i="7"/>
  <c r="C48" i="7"/>
  <c r="D48" i="7"/>
  <c r="F43" i="7"/>
  <c r="F40" i="7"/>
  <c r="F39" i="7"/>
  <c r="E35" i="7"/>
  <c r="F31" i="7"/>
  <c r="F30" i="7"/>
  <c r="F26" i="7"/>
  <c r="F23" i="7"/>
  <c r="F22" i="7"/>
  <c r="E17" i="7"/>
  <c r="C17" i="7"/>
  <c r="D17" i="7"/>
  <c r="F8" i="7"/>
  <c r="F7" i="7"/>
  <c r="C6" i="7"/>
  <c r="D18" i="8"/>
  <c r="F18" i="8"/>
  <c r="C14" i="7"/>
  <c r="D14" i="7"/>
  <c r="C81" i="7"/>
  <c r="F6" i="7"/>
  <c r="E14" i="7"/>
  <c r="E81" i="7"/>
  <c r="F17" i="7"/>
  <c r="F64" i="7"/>
  <c r="F48" i="7"/>
  <c r="F35" i="7"/>
  <c r="F76" i="7"/>
  <c r="D54" i="6"/>
  <c r="F54" i="6"/>
  <c r="D55" i="6"/>
  <c r="F55" i="6"/>
  <c r="D53" i="6"/>
  <c r="F53" i="6"/>
  <c r="E18" i="6"/>
  <c r="C18" i="6"/>
  <c r="D18" i="6"/>
  <c r="F7" i="6"/>
  <c r="F6" i="6"/>
  <c r="C7" i="6"/>
  <c r="C6" i="6"/>
  <c r="D32" i="5"/>
  <c r="F32" i="5"/>
  <c r="D77" i="5"/>
  <c r="F77" i="5"/>
  <c r="D78" i="5"/>
  <c r="D79" i="5"/>
  <c r="F79" i="5"/>
  <c r="D80" i="5"/>
  <c r="D66" i="5"/>
  <c r="F66" i="5"/>
  <c r="D67" i="5"/>
  <c r="D68" i="5"/>
  <c r="F68" i="5"/>
  <c r="D69" i="5"/>
  <c r="D70" i="5"/>
  <c r="F70" i="5"/>
  <c r="D71" i="5"/>
  <c r="D72" i="5"/>
  <c r="F72" i="5"/>
  <c r="D73" i="5"/>
  <c r="F73" i="5"/>
  <c r="D65" i="5"/>
  <c r="F65" i="5"/>
  <c r="D49" i="5"/>
  <c r="D50" i="5"/>
  <c r="F50" i="5"/>
  <c r="D51" i="5"/>
  <c r="F51" i="5"/>
  <c r="D52" i="5"/>
  <c r="F52" i="5"/>
  <c r="D53" i="5"/>
  <c r="D54" i="5"/>
  <c r="F54" i="5"/>
  <c r="D55" i="5"/>
  <c r="F55" i="5"/>
  <c r="D56" i="5"/>
  <c r="D57" i="5"/>
  <c r="D58" i="5"/>
  <c r="F58" i="5"/>
  <c r="D59" i="5"/>
  <c r="F59" i="5"/>
  <c r="D60" i="5"/>
  <c r="F60" i="5"/>
  <c r="D61" i="5"/>
  <c r="D40" i="5"/>
  <c r="F40" i="5"/>
  <c r="D41" i="5"/>
  <c r="F41" i="5"/>
  <c r="D42" i="5"/>
  <c r="D43" i="5"/>
  <c r="D44" i="5"/>
  <c r="F44" i="5"/>
  <c r="D45" i="5"/>
  <c r="F45" i="5"/>
  <c r="D39" i="5"/>
  <c r="D38" i="5"/>
  <c r="F38" i="5"/>
  <c r="D36" i="5"/>
  <c r="F36" i="5"/>
  <c r="D35" i="5"/>
  <c r="D23" i="5"/>
  <c r="F23" i="5"/>
  <c r="D24" i="5"/>
  <c r="F24" i="5"/>
  <c r="D25" i="5"/>
  <c r="F25" i="5"/>
  <c r="D26" i="5"/>
  <c r="F26" i="5"/>
  <c r="D27" i="5"/>
  <c r="F27" i="5"/>
  <c r="D28" i="5"/>
  <c r="F28" i="5"/>
  <c r="D29" i="5"/>
  <c r="F29" i="5"/>
  <c r="D30" i="5"/>
  <c r="F30" i="5"/>
  <c r="D31" i="5"/>
  <c r="F31" i="5"/>
  <c r="D22" i="5"/>
  <c r="D21" i="5"/>
  <c r="D20" i="5"/>
  <c r="F20" i="5"/>
  <c r="D19" i="5"/>
  <c r="F19" i="5"/>
  <c r="D18" i="5"/>
  <c r="E17" i="5"/>
  <c r="F80" i="5"/>
  <c r="F78" i="5"/>
  <c r="C76" i="5"/>
  <c r="D76" i="5"/>
  <c r="F71" i="5"/>
  <c r="F69" i="5"/>
  <c r="F67" i="5"/>
  <c r="E64" i="5"/>
  <c r="C64" i="5"/>
  <c r="D64" i="5"/>
  <c r="F61" i="5"/>
  <c r="F57" i="5"/>
  <c r="F56" i="5"/>
  <c r="F53" i="5"/>
  <c r="F49" i="5"/>
  <c r="E48" i="5"/>
  <c r="C48" i="5"/>
  <c r="D48" i="5"/>
  <c r="F43" i="5"/>
  <c r="F42" i="5"/>
  <c r="F39" i="5"/>
  <c r="E35" i="5"/>
  <c r="F22" i="5"/>
  <c r="F21" i="5"/>
  <c r="F18" i="5"/>
  <c r="C17" i="5"/>
  <c r="D17" i="5"/>
  <c r="F8" i="5"/>
  <c r="F7" i="5"/>
  <c r="C6" i="5"/>
  <c r="F6" i="5"/>
  <c r="F14" i="7"/>
  <c r="F81" i="7"/>
  <c r="F18" i="6"/>
  <c r="F76" i="5"/>
  <c r="E14" i="5"/>
  <c r="E81" i="5"/>
  <c r="F17" i="5"/>
  <c r="F64" i="5"/>
  <c r="F48" i="5"/>
  <c r="F35" i="5"/>
  <c r="C14" i="5"/>
  <c r="D14" i="5"/>
  <c r="E34" i="3"/>
  <c r="F14" i="5"/>
  <c r="F81" i="5"/>
  <c r="C81" i="5"/>
  <c r="D45" i="4"/>
  <c r="F45" i="4"/>
  <c r="D44" i="4"/>
  <c r="F44" i="4"/>
  <c r="D43" i="4"/>
  <c r="F43" i="4"/>
  <c r="E17" i="4"/>
  <c r="C17" i="4"/>
  <c r="D17" i="4"/>
  <c r="F7" i="4"/>
  <c r="F6" i="4"/>
  <c r="C7" i="4"/>
  <c r="C6" i="4"/>
  <c r="F17" i="4"/>
  <c r="D76" i="3"/>
  <c r="D77" i="3"/>
  <c r="F77" i="3"/>
  <c r="D78" i="3"/>
  <c r="F78" i="3"/>
  <c r="D75" i="3"/>
  <c r="D64" i="3"/>
  <c r="F64" i="3"/>
  <c r="D65" i="3"/>
  <c r="D66" i="3"/>
  <c r="F66" i="3"/>
  <c r="D67" i="3"/>
  <c r="D68" i="3"/>
  <c r="F68" i="3"/>
  <c r="D69" i="3"/>
  <c r="F69" i="3"/>
  <c r="D70" i="3"/>
  <c r="F70" i="3"/>
  <c r="D71" i="3"/>
  <c r="D63" i="3"/>
  <c r="F63" i="3"/>
  <c r="D48" i="3"/>
  <c r="D49" i="3"/>
  <c r="F49" i="3"/>
  <c r="D50" i="3"/>
  <c r="F50" i="3"/>
  <c r="D51" i="3"/>
  <c r="D52" i="3"/>
  <c r="F52" i="3"/>
  <c r="D53" i="3"/>
  <c r="F53" i="3"/>
  <c r="D54" i="3"/>
  <c r="F54" i="3"/>
  <c r="D55" i="3"/>
  <c r="F55" i="3"/>
  <c r="D56" i="3"/>
  <c r="F56" i="3"/>
  <c r="D57" i="3"/>
  <c r="F57" i="3"/>
  <c r="D58" i="3"/>
  <c r="F58" i="3"/>
  <c r="D59" i="3"/>
  <c r="D47" i="3"/>
  <c r="F47" i="3"/>
  <c r="D36" i="3"/>
  <c r="F36" i="3"/>
  <c r="D37" i="3"/>
  <c r="F37" i="3"/>
  <c r="D38" i="3"/>
  <c r="F38" i="3"/>
  <c r="D39" i="3"/>
  <c r="D40" i="3"/>
  <c r="F40" i="3"/>
  <c r="D41" i="3"/>
  <c r="D42" i="3"/>
  <c r="F42" i="3"/>
  <c r="D43" i="3"/>
  <c r="D35" i="3"/>
  <c r="F35" i="3"/>
  <c r="D34" i="3"/>
  <c r="D31" i="3"/>
  <c r="F31" i="3"/>
  <c r="D30" i="3"/>
  <c r="F30" i="3"/>
  <c r="D29" i="3"/>
  <c r="F29" i="3"/>
  <c r="D28" i="3"/>
  <c r="D27" i="3"/>
  <c r="D26" i="3"/>
  <c r="D25" i="3"/>
  <c r="F25" i="3"/>
  <c r="D24" i="3"/>
  <c r="D23" i="3"/>
  <c r="D22" i="3"/>
  <c r="D21" i="3"/>
  <c r="F21" i="3"/>
  <c r="D20" i="3"/>
  <c r="D19" i="3"/>
  <c r="D18" i="3"/>
  <c r="E17" i="3"/>
  <c r="E14" i="3"/>
  <c r="E79" i="3"/>
  <c r="E62" i="3"/>
  <c r="F76" i="3"/>
  <c r="F75" i="3"/>
  <c r="C74" i="3"/>
  <c r="D74" i="3"/>
  <c r="F71" i="3"/>
  <c r="F67" i="3"/>
  <c r="F65" i="3"/>
  <c r="C62" i="3"/>
  <c r="D62" i="3"/>
  <c r="F59" i="3"/>
  <c r="F51" i="3"/>
  <c r="F48" i="3"/>
  <c r="E46" i="3"/>
  <c r="C46" i="3"/>
  <c r="D46" i="3"/>
  <c r="F43" i="3"/>
  <c r="F41" i="3"/>
  <c r="F39" i="3"/>
  <c r="F28" i="3"/>
  <c r="F27" i="3"/>
  <c r="F26" i="3"/>
  <c r="F24" i="3"/>
  <c r="F23" i="3"/>
  <c r="F22" i="3"/>
  <c r="F20" i="3"/>
  <c r="F19" i="3"/>
  <c r="F18" i="3"/>
  <c r="C17" i="3"/>
  <c r="D17" i="3"/>
  <c r="F8" i="3"/>
  <c r="F7" i="3"/>
  <c r="F6" i="3"/>
  <c r="C6" i="3"/>
  <c r="F17" i="3"/>
  <c r="C14" i="3"/>
  <c r="D14" i="3"/>
  <c r="F34" i="3"/>
  <c r="F74" i="3"/>
  <c r="F46" i="3"/>
  <c r="F62" i="3"/>
  <c r="D42" i="2"/>
  <c r="D41" i="2"/>
  <c r="D40" i="2"/>
  <c r="C79" i="3"/>
  <c r="F14" i="3"/>
  <c r="F79" i="3"/>
  <c r="F42" i="2"/>
  <c r="F41" i="2"/>
  <c r="F40" i="2"/>
  <c r="E17" i="2"/>
  <c r="C17" i="2"/>
  <c r="D17" i="2"/>
  <c r="C7" i="2"/>
  <c r="F7" i="2"/>
  <c r="F6" i="2"/>
  <c r="C6" i="2"/>
  <c r="F17" i="2"/>
  <c r="H6" i="16"/>
  <c r="H21" i="16"/>
  <c r="I21" i="16"/>
  <c r="I20" i="16"/>
</calcChain>
</file>

<file path=xl/comments1.xml><?xml version="1.0" encoding="utf-8"?>
<comments xmlns="http://schemas.openxmlformats.org/spreadsheetml/2006/main">
  <authors>
    <author>Bengt Epperlein</author>
  </authors>
  <commentList>
    <comment ref="C7" authorId="0" shapeId="0">
      <text>
        <r>
          <rPr>
            <b/>
            <sz val="9"/>
            <color indexed="81"/>
            <rFont val="Tahoma"/>
            <charset val="1"/>
          </rPr>
          <t>Bengt Epperlein:</t>
        </r>
        <r>
          <rPr>
            <sz val="9"/>
            <color indexed="81"/>
            <rFont val="Tahoma"/>
            <charset val="1"/>
          </rPr>
          <t xml:space="preserve">
Diffar på 90 936 kr från den uttaxering som beslutades mars 2016 att gälla för säsongen 2017. Uttaxeringen som gjordes 2017 var sammanlagt 1 679 213 kr
</t>
        </r>
      </text>
    </comment>
  </commentList>
</comments>
</file>

<file path=xl/sharedStrings.xml><?xml version="1.0" encoding="utf-8"?>
<sst xmlns="http://schemas.openxmlformats.org/spreadsheetml/2006/main" count="973" uniqueCount="167">
  <si>
    <t>REDOVISNING</t>
  </si>
  <si>
    <t>SLAG</t>
  </si>
  <si>
    <t/>
  </si>
  <si>
    <t>3</t>
  </si>
  <si>
    <t>INTÄKTER, INKOMSTER</t>
  </si>
  <si>
    <t>37100</t>
  </si>
  <si>
    <t>KOMMUNALA BIDRAG</t>
  </si>
  <si>
    <t>37200</t>
  </si>
  <si>
    <t>STATLIGA BIDRAG</t>
  </si>
  <si>
    <t>4</t>
  </si>
  <si>
    <t>KOSTNADER, UTGIFTER</t>
  </si>
  <si>
    <t>40100</t>
  </si>
  <si>
    <t>INKÖP, MATERIAL O VAROR</t>
  </si>
  <si>
    <t>43100</t>
  </si>
  <si>
    <t>HELIKOPTER, SJÖ</t>
  </si>
  <si>
    <t>43110</t>
  </si>
  <si>
    <t>HELIKOPTER, GX</t>
  </si>
  <si>
    <t>43200</t>
  </si>
  <si>
    <t>BÅT, GG</t>
  </si>
  <si>
    <t>43210</t>
  </si>
  <si>
    <t>BÅT, KB</t>
  </si>
  <si>
    <t>43220</t>
  </si>
  <si>
    <t>BÅT, VÄGKOSTNADER</t>
  </si>
  <si>
    <t>43300</t>
  </si>
  <si>
    <t>DOSERARE, ARRENDE</t>
  </si>
  <si>
    <t>43310</t>
  </si>
  <si>
    <t>DOSERARE, KALK</t>
  </si>
  <si>
    <t>43320</t>
  </si>
  <si>
    <t>DOSERARE, VÄGKOSTNADER</t>
  </si>
  <si>
    <t>43330</t>
  </si>
  <si>
    <t>DOSERARE, REPARATIONER</t>
  </si>
  <si>
    <t>43340</t>
  </si>
  <si>
    <t>DOSERARE, TELEFON</t>
  </si>
  <si>
    <t>43350</t>
  </si>
  <si>
    <t>DOSERARE, EL</t>
  </si>
  <si>
    <t>43360</t>
  </si>
  <si>
    <t>DOSERARE, TILLSYN</t>
  </si>
  <si>
    <t>43370</t>
  </si>
  <si>
    <t>DOSERARE, SUPPORT</t>
  </si>
  <si>
    <t>5</t>
  </si>
  <si>
    <t>50100</t>
  </si>
  <si>
    <t>LOKALHYRA</t>
  </si>
  <si>
    <t>54600</t>
  </si>
  <si>
    <t>FÖRBRUK,STÄD,TOA M.M</t>
  </si>
  <si>
    <t>58100</t>
  </si>
  <si>
    <t>RESOR</t>
  </si>
  <si>
    <t>58200</t>
  </si>
  <si>
    <t>HYRBIL</t>
  </si>
  <si>
    <t>58210</t>
  </si>
  <si>
    <t>BENSIN HYRBIL</t>
  </si>
  <si>
    <t>58220</t>
  </si>
  <si>
    <t>PARKERINGSAVG</t>
  </si>
  <si>
    <t>58300</t>
  </si>
  <si>
    <t>KOST, LOGI (TJÄNSTERESOR)</t>
  </si>
  <si>
    <t>59100</t>
  </si>
  <si>
    <t>ANNONSERING</t>
  </si>
  <si>
    <t>59300</t>
  </si>
  <si>
    <t>REKLAMTRYCKSAKER</t>
  </si>
  <si>
    <t>6</t>
  </si>
  <si>
    <t>60700</t>
  </si>
  <si>
    <t>REPRESENTATION</t>
  </si>
  <si>
    <t>61100</t>
  </si>
  <si>
    <t>KONTORSMATERIAL</t>
  </si>
  <si>
    <t>61500</t>
  </si>
  <si>
    <t>TRYCKSAKER</t>
  </si>
  <si>
    <t>62110</t>
  </si>
  <si>
    <t>TELEFON</t>
  </si>
  <si>
    <t>62150</t>
  </si>
  <si>
    <t>DATORKOSTNADER</t>
  </si>
  <si>
    <t>62500</t>
  </si>
  <si>
    <t>PORTO</t>
  </si>
  <si>
    <t>63100</t>
  </si>
  <si>
    <t>FÖRETAGSFÖRSÄKRINGAR</t>
  </si>
  <si>
    <t>63900</t>
  </si>
  <si>
    <t>ÖVR KOSTNADER</t>
  </si>
  <si>
    <t>64100</t>
  </si>
  <si>
    <t>KOSTN SAMMTRÄD, KONF</t>
  </si>
  <si>
    <t>65300</t>
  </si>
  <si>
    <t>REDOVISNINGSTJÄNSTSER</t>
  </si>
  <si>
    <t>65500</t>
  </si>
  <si>
    <t>KONSULTARVODEN</t>
  </si>
  <si>
    <t>65700</t>
  </si>
  <si>
    <t>BANKKOSTNADER</t>
  </si>
  <si>
    <t>69700</t>
  </si>
  <si>
    <t>FACKLITTERATUR, TIDNINGAR</t>
  </si>
  <si>
    <t>7</t>
  </si>
  <si>
    <t>PERSONALKOSTNADER</t>
  </si>
  <si>
    <t>70100</t>
  </si>
  <si>
    <t>LÖNER</t>
  </si>
  <si>
    <t>70120</t>
  </si>
  <si>
    <t>FÖRÄND SEMESTERLÖNESKULD</t>
  </si>
  <si>
    <t>73100</t>
  </si>
  <si>
    <t>ARVODEN, MEDLEM STYRELSE</t>
  </si>
  <si>
    <t>73310</t>
  </si>
  <si>
    <t>SKATTEFRIA BILERSÄTT</t>
  </si>
  <si>
    <t>73320</t>
  </si>
  <si>
    <t>SKATTEPLIKTIGA BILERS</t>
  </si>
  <si>
    <t>75100</t>
  </si>
  <si>
    <t>SOCIALA AVGIFTER</t>
  </si>
  <si>
    <t>75330</t>
  </si>
  <si>
    <t>LÖNESKATT PENSIONSKOSTN</t>
  </si>
  <si>
    <t>75700</t>
  </si>
  <si>
    <t>AVTALSFÖRSÄKRINGAR</t>
  </si>
  <si>
    <t>76100</t>
  </si>
  <si>
    <t>UTBILDNING</t>
  </si>
  <si>
    <t>8</t>
  </si>
  <si>
    <t>FINANSIELLA INTÄKT, KOSTN</t>
  </si>
  <si>
    <t>83000</t>
  </si>
  <si>
    <t>RÄNTEINTÄKTER</t>
  </si>
  <si>
    <t>84000</t>
  </si>
  <si>
    <t>RÄNTEKOSTNADER</t>
  </si>
  <si>
    <t>84220</t>
  </si>
  <si>
    <t>RÄNTEKOST LEV SKULD</t>
  </si>
  <si>
    <t>89990</t>
  </si>
  <si>
    <t>REDOVISAT RESULTAT</t>
  </si>
  <si>
    <t>Totaler</t>
  </si>
  <si>
    <t>Värmlands Läns Kalkningsförbund</t>
  </si>
  <si>
    <t>kr</t>
  </si>
  <si>
    <t>BUDGET</t>
  </si>
  <si>
    <t>AVVIKELSE</t>
  </si>
  <si>
    <t>BUDGET jan-feb</t>
  </si>
  <si>
    <t>REDOVISNING jan-feb</t>
  </si>
  <si>
    <t>PROJ</t>
  </si>
  <si>
    <t>7800</t>
  </si>
  <si>
    <t>TOBYN-FLYTT</t>
  </si>
  <si>
    <t>8600</t>
  </si>
  <si>
    <t>MIKACOM</t>
  </si>
  <si>
    <t>8900</t>
  </si>
  <si>
    <t>KALKEFFEKTUPPFÖLJNING</t>
  </si>
  <si>
    <t>Projekt</t>
  </si>
  <si>
    <t>78</t>
  </si>
  <si>
    <t>86</t>
  </si>
  <si>
    <t>89</t>
  </si>
  <si>
    <t>BUDGET jan-mars</t>
  </si>
  <si>
    <t>REDOVISNING jan-mars</t>
  </si>
  <si>
    <t>BUDGET jan-april</t>
  </si>
  <si>
    <t>REDOVISNING jan-april</t>
  </si>
  <si>
    <t>43380</t>
  </si>
  <si>
    <t>DOSERARE, PROJEKTERING</t>
  </si>
  <si>
    <t>54200</t>
  </si>
  <si>
    <t>SERVICE O SUPPORTAVG</t>
  </si>
  <si>
    <t>REDOVISNINGSTJÄNSTER</t>
  </si>
  <si>
    <t>KOSTN SAMMANTRÄD, KONF</t>
  </si>
  <si>
    <t>8400</t>
  </si>
  <si>
    <t>STRUKTURKALKNING</t>
  </si>
  <si>
    <t>7000</t>
  </si>
  <si>
    <t>KALKDOSERARE NORDMARKÄLV</t>
  </si>
  <si>
    <t>BUDGET jan-maj</t>
  </si>
  <si>
    <t>REDOVISNING jan-maj</t>
  </si>
  <si>
    <t>HELIKOPTER</t>
  </si>
  <si>
    <t>BÅT</t>
  </si>
  <si>
    <t>Totala kostnader</t>
  </si>
  <si>
    <t>Avvikelse</t>
  </si>
  <si>
    <t>ÖVRIGA VERKSAMHETSKOSTNADER</t>
  </si>
  <si>
    <t>KOSTNADER</t>
  </si>
  <si>
    <t>Värmlands Läns Kalkningsförbund - totalt exkl projekt</t>
  </si>
  <si>
    <t>Värmlands Läns Kalkningsförbund - Aktivitet 001 Spridning Kalk</t>
  </si>
  <si>
    <t>Värmlands Läns Kalkningsförbund - Aktivitet 002 Doseraromkostnader</t>
  </si>
  <si>
    <t>Värmlands Läns Kalkningsförbund - Aktivitet 003 Adm och Kontroll</t>
  </si>
  <si>
    <t>KONSULTKOSTNADER</t>
  </si>
  <si>
    <t>Överfört från överskott 2016. För mycket inbetalt</t>
  </si>
  <si>
    <t>av kommunerna under 2016</t>
  </si>
  <si>
    <t>ÖVRIGA KOSTNADER, HYRBIL</t>
  </si>
  <si>
    <t>Egenavgift enligt ny beräkning från Lst</t>
  </si>
  <si>
    <t>Jan-april</t>
  </si>
  <si>
    <t>Jan-April</t>
  </si>
  <si>
    <t>Resultat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</si>
</sst>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,###,###,##0.0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i/>
      <sz val="18"/>
      <color theme="1"/>
      <name val="Calibri"/>
      <family val="2"/>
      <scheme val="minor"/>
    </font>
    <font>
      <sz val="16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/>
  </cellStyleXfs>
  <cellXfs count="62">
    <xf numFmtId="0" fontId="0" fillId="0" borderId="0" xfId="0"/>
    <xf numFmtId="0" fontId="1" fillId="0" borderId="0" xfId="0" applyFont="1" applyAlignment="1"/>
    <xf numFmtId="49" fontId="0" fillId="0" borderId="0" xfId="0" applyNumberFormat="1" applyAlignment="1">
      <alignment horizontal="left"/>
    </xf>
    <xf numFmtId="49" fontId="2" fillId="0" borderId="0" xfId="0" applyNumberFormat="1" applyFont="1" applyAlignment="1">
      <alignment horizontal="left"/>
    </xf>
    <xf numFmtId="164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0" fontId="1" fillId="0" borderId="0" xfId="0" applyFont="1"/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4" fontId="1" fillId="0" borderId="0" xfId="0" applyNumberFormat="1" applyFont="1" applyAlignment="1"/>
    <xf numFmtId="4" fontId="0" fillId="0" borderId="0" xfId="0" applyNumberFormat="1" applyAlignment="1">
      <alignment horizontal="left"/>
    </xf>
    <xf numFmtId="4" fontId="1" fillId="0" borderId="0" xfId="0" applyNumberFormat="1" applyFont="1" applyAlignment="1">
      <alignment horizontal="left"/>
    </xf>
    <xf numFmtId="4" fontId="0" fillId="0" borderId="0" xfId="0" applyNumberFormat="1"/>
    <xf numFmtId="164" fontId="0" fillId="0" borderId="0" xfId="0" applyNumberFormat="1" applyFont="1" applyAlignment="1">
      <alignment horizontal="right"/>
    </xf>
    <xf numFmtId="49" fontId="0" fillId="0" borderId="0" xfId="0" applyNumberFormat="1" applyFont="1" applyAlignment="1">
      <alignment horizontal="left"/>
    </xf>
    <xf numFmtId="4" fontId="0" fillId="0" borderId="0" xfId="0" applyNumberFormat="1" applyFont="1" applyAlignment="1">
      <alignment horizontal="left"/>
    </xf>
    <xf numFmtId="0" fontId="0" fillId="0" borderId="0" xfId="0" applyFont="1"/>
    <xf numFmtId="0" fontId="0" fillId="0" borderId="0" xfId="0"/>
    <xf numFmtId="49" fontId="0" fillId="0" borderId="0" xfId="0" applyNumberFormat="1" applyAlignment="1">
      <alignment horizontal="left"/>
    </xf>
    <xf numFmtId="49" fontId="2" fillId="0" borderId="0" xfId="0" applyNumberFormat="1" applyFont="1" applyAlignment="1">
      <alignment horizontal="left"/>
    </xf>
    <xf numFmtId="164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4" fontId="0" fillId="0" borderId="0" xfId="0" applyNumberFormat="1" applyFont="1" applyAlignment="1">
      <alignment horizontal="right"/>
    </xf>
    <xf numFmtId="0" fontId="0" fillId="0" borderId="0" xfId="0"/>
    <xf numFmtId="49" fontId="0" fillId="0" borderId="0" xfId="0" applyNumberFormat="1" applyAlignment="1">
      <alignment horizontal="left"/>
    </xf>
    <xf numFmtId="49" fontId="4" fillId="0" borderId="0" xfId="0" applyNumberFormat="1" applyFont="1" applyAlignment="1">
      <alignment horizontal="left"/>
    </xf>
    <xf numFmtId="4" fontId="4" fillId="0" borderId="0" xfId="0" applyNumberFormat="1" applyFont="1" applyAlignment="1">
      <alignment horizontal="right"/>
    </xf>
    <xf numFmtId="0" fontId="8" fillId="0" borderId="0" xfId="0" applyFont="1"/>
    <xf numFmtId="0" fontId="9" fillId="0" borderId="0" xfId="0" applyFont="1"/>
    <xf numFmtId="0" fontId="10" fillId="0" borderId="0" xfId="0" applyFont="1"/>
    <xf numFmtId="4" fontId="10" fillId="0" borderId="0" xfId="0" applyNumberFormat="1" applyFont="1" applyAlignment="1">
      <alignment horizontal="right"/>
    </xf>
    <xf numFmtId="0" fontId="9" fillId="0" borderId="0" xfId="0" applyFont="1" applyAlignment="1">
      <alignment horizontal="left"/>
    </xf>
    <xf numFmtId="0" fontId="9" fillId="0" borderId="0" xfId="0" applyFont="1" applyAlignment="1"/>
    <xf numFmtId="4" fontId="9" fillId="0" borderId="0" xfId="0" applyNumberFormat="1" applyFont="1" applyAlignment="1">
      <alignment horizontal="right"/>
    </xf>
    <xf numFmtId="49" fontId="11" fillId="0" borderId="0" xfId="0" applyNumberFormat="1" applyFont="1" applyAlignment="1">
      <alignment horizontal="left"/>
    </xf>
    <xf numFmtId="49" fontId="10" fillId="0" borderId="0" xfId="0" applyNumberFormat="1" applyFont="1" applyAlignment="1">
      <alignment horizontal="left"/>
    </xf>
    <xf numFmtId="49" fontId="9" fillId="0" borderId="0" xfId="0" applyNumberFormat="1" applyFont="1" applyAlignment="1">
      <alignment horizontal="left"/>
    </xf>
    <xf numFmtId="164" fontId="9" fillId="0" borderId="0" xfId="0" applyNumberFormat="1" applyFont="1" applyAlignment="1">
      <alignment horizontal="right"/>
    </xf>
    <xf numFmtId="164" fontId="10" fillId="0" borderId="0" xfId="0" applyNumberFormat="1" applyFont="1" applyAlignment="1">
      <alignment horizontal="right"/>
    </xf>
    <xf numFmtId="0" fontId="12" fillId="0" borderId="0" xfId="0" applyFont="1"/>
    <xf numFmtId="0" fontId="13" fillId="0" borderId="0" xfId="0" applyFont="1"/>
    <xf numFmtId="4" fontId="13" fillId="0" borderId="0" xfId="0" applyNumberFormat="1" applyFont="1" applyAlignment="1">
      <alignment horizontal="right"/>
    </xf>
    <xf numFmtId="0" fontId="12" fillId="0" borderId="0" xfId="0" applyFont="1" applyAlignment="1">
      <alignment horizontal="left"/>
    </xf>
    <xf numFmtId="0" fontId="12" fillId="0" borderId="0" xfId="0" applyFont="1" applyAlignment="1"/>
    <xf numFmtId="4" fontId="12" fillId="0" borderId="0" xfId="0" applyNumberFormat="1" applyFont="1" applyAlignment="1">
      <alignment horizontal="right"/>
    </xf>
    <xf numFmtId="49" fontId="14" fillId="0" borderId="0" xfId="0" applyNumberFormat="1" applyFont="1" applyAlignment="1">
      <alignment horizontal="left"/>
    </xf>
    <xf numFmtId="49" fontId="13" fillId="0" borderId="0" xfId="0" applyNumberFormat="1" applyFont="1" applyAlignment="1">
      <alignment horizontal="left"/>
    </xf>
    <xf numFmtId="49" fontId="12" fillId="0" borderId="0" xfId="0" applyNumberFormat="1" applyFont="1" applyAlignment="1">
      <alignment horizontal="left"/>
    </xf>
    <xf numFmtId="164" fontId="12" fillId="0" borderId="0" xfId="0" applyNumberFormat="1" applyFont="1" applyAlignment="1">
      <alignment horizontal="right"/>
    </xf>
    <xf numFmtId="164" fontId="13" fillId="0" borderId="0" xfId="0" applyNumberFormat="1" applyFont="1" applyAlignment="1">
      <alignment horizontal="right"/>
    </xf>
    <xf numFmtId="3" fontId="13" fillId="0" borderId="0" xfId="0" applyNumberFormat="1" applyFont="1"/>
    <xf numFmtId="4" fontId="13" fillId="0" borderId="0" xfId="0" applyNumberFormat="1" applyFont="1"/>
    <xf numFmtId="49" fontId="15" fillId="0" borderId="0" xfId="0" applyNumberFormat="1" applyFont="1" applyAlignment="1">
      <alignment horizontal="left"/>
    </xf>
    <xf numFmtId="4" fontId="15" fillId="0" borderId="0" xfId="0" applyNumberFormat="1" applyFont="1" applyAlignment="1">
      <alignment horizontal="right"/>
    </xf>
    <xf numFmtId="49" fontId="10" fillId="0" borderId="0" xfId="0" applyNumberFormat="1" applyFont="1"/>
    <xf numFmtId="4" fontId="10" fillId="0" borderId="0" xfId="0" applyNumberFormat="1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workbookViewId="0">
      <selection activeCell="C24" sqref="C24"/>
    </sheetView>
  </sheetViews>
  <sheetFormatPr defaultRowHeight="15" x14ac:dyDescent="0.25"/>
  <cols>
    <col min="1" max="1" width="7.85546875" bestFit="1" customWidth="1"/>
    <col min="2" max="2" width="24.42578125" bestFit="1" customWidth="1"/>
    <col min="3" max="3" width="24.42578125" customWidth="1"/>
    <col min="4" max="4" width="24.42578125" style="16" customWidth="1"/>
    <col min="5" max="5" width="21" bestFit="1" customWidth="1"/>
    <col min="6" max="6" width="11.42578125" bestFit="1" customWidth="1"/>
  </cols>
  <sheetData>
    <row r="1" spans="1:16" x14ac:dyDescent="0.25">
      <c r="A1" s="7" t="s">
        <v>116</v>
      </c>
      <c r="C1" s="8"/>
      <c r="D1" s="8"/>
      <c r="E1" s="10"/>
      <c r="F1" s="8"/>
    </row>
    <row r="2" spans="1:16" x14ac:dyDescent="0.25">
      <c r="A2" s="12">
        <v>2015</v>
      </c>
      <c r="C2" s="8"/>
      <c r="D2" s="8"/>
      <c r="E2" s="10"/>
      <c r="F2" s="10"/>
    </row>
    <row r="3" spans="1:16" x14ac:dyDescent="0.25">
      <c r="A3" s="7" t="s">
        <v>117</v>
      </c>
      <c r="C3" s="8"/>
      <c r="D3" s="8"/>
      <c r="E3" s="10"/>
      <c r="F3" s="10"/>
    </row>
    <row r="4" spans="1:16" x14ac:dyDescent="0.25">
      <c r="A4" s="1" t="s">
        <v>129</v>
      </c>
      <c r="B4" s="1"/>
      <c r="C4" s="9" t="s">
        <v>118</v>
      </c>
      <c r="D4" s="9" t="s">
        <v>118</v>
      </c>
      <c r="E4" s="11" t="s">
        <v>0</v>
      </c>
      <c r="F4" s="11" t="s">
        <v>119</v>
      </c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x14ac:dyDescent="0.25">
      <c r="A5" s="3" t="s">
        <v>1</v>
      </c>
      <c r="B5" s="2" t="s">
        <v>2</v>
      </c>
      <c r="C5" s="8"/>
      <c r="D5" s="8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6" x14ac:dyDescent="0.25">
      <c r="A6" s="5" t="s">
        <v>3</v>
      </c>
      <c r="B6" s="5" t="s">
        <v>4</v>
      </c>
      <c r="C6" s="9">
        <f>SUM(C7:C7)</f>
        <v>-2163000</v>
      </c>
      <c r="D6" s="9"/>
      <c r="E6" s="6">
        <v>0</v>
      </c>
      <c r="F6" s="6">
        <f>SUM(F7:F7)</f>
        <v>0</v>
      </c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x14ac:dyDescent="0.25">
      <c r="A7" s="2" t="s">
        <v>7</v>
      </c>
      <c r="B7" s="2" t="s">
        <v>8</v>
      </c>
      <c r="C7" s="8">
        <f>SUM(C9:C11)</f>
        <v>-2163000</v>
      </c>
      <c r="D7" s="8"/>
      <c r="E7" s="4">
        <v>0</v>
      </c>
      <c r="F7" s="4">
        <f t="shared" ref="F7" si="0">SUM(D7)-E7</f>
        <v>0</v>
      </c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x14ac:dyDescent="0.25">
      <c r="A8" s="3" t="s">
        <v>122</v>
      </c>
      <c r="B8" s="2"/>
      <c r="C8" s="8"/>
      <c r="D8" s="8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</row>
    <row r="9" spans="1:16" x14ac:dyDescent="0.25">
      <c r="A9" s="2" t="s">
        <v>130</v>
      </c>
      <c r="B9" s="2" t="s">
        <v>124</v>
      </c>
      <c r="C9" s="8">
        <v>-275000</v>
      </c>
      <c r="D9" s="8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</row>
    <row r="10" spans="1:16" x14ac:dyDescent="0.25">
      <c r="A10" s="2" t="s">
        <v>131</v>
      </c>
      <c r="B10" s="2" t="s">
        <v>126</v>
      </c>
      <c r="C10" s="8">
        <v>-1338000</v>
      </c>
      <c r="D10" s="8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 x14ac:dyDescent="0.25">
      <c r="A11" s="2" t="s">
        <v>132</v>
      </c>
      <c r="B11" s="2" t="s">
        <v>128</v>
      </c>
      <c r="C11" s="8">
        <v>-550000</v>
      </c>
      <c r="D11" s="8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</row>
    <row r="12" spans="1:16" x14ac:dyDescent="0.25">
      <c r="A12" s="2"/>
      <c r="B12" s="2"/>
      <c r="C12" s="8"/>
      <c r="D12" s="8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1:16" x14ac:dyDescent="0.25">
      <c r="A13" s="2"/>
      <c r="B13" s="2"/>
      <c r="C13" s="8"/>
      <c r="D13" s="8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1:16" x14ac:dyDescent="0.25">
      <c r="A14" s="2"/>
      <c r="B14" s="2"/>
      <c r="C14" s="8"/>
      <c r="D14" s="8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</row>
    <row r="15" spans="1:16" x14ac:dyDescent="0.25">
      <c r="A15" s="2" t="s">
        <v>2</v>
      </c>
      <c r="B15" s="2" t="s">
        <v>2</v>
      </c>
      <c r="C15" s="9" t="s">
        <v>118</v>
      </c>
      <c r="D15" s="9" t="s">
        <v>120</v>
      </c>
      <c r="E15" s="6" t="s">
        <v>121</v>
      </c>
      <c r="F15" s="6" t="s">
        <v>119</v>
      </c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1:16" x14ac:dyDescent="0.25">
      <c r="A16" s="2"/>
      <c r="B16" s="2"/>
      <c r="C16" s="9"/>
      <c r="D16" s="9"/>
      <c r="E16" s="6"/>
      <c r="F16" s="6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1:16" x14ac:dyDescent="0.25">
      <c r="A17" s="2"/>
      <c r="B17" s="5" t="s">
        <v>10</v>
      </c>
      <c r="C17" s="9">
        <f>SUM(C20:C42)</f>
        <v>2160000</v>
      </c>
      <c r="D17" s="9">
        <f>C17/12*2</f>
        <v>360000</v>
      </c>
      <c r="E17" s="6">
        <f>E19+E25+E31</f>
        <v>190.41</v>
      </c>
      <c r="F17" s="6">
        <f>D17-E17</f>
        <v>359809.59</v>
      </c>
      <c r="G17" s="4"/>
      <c r="H17" s="4"/>
      <c r="I17" s="4"/>
      <c r="J17" s="4"/>
      <c r="K17" s="4"/>
      <c r="L17" s="4"/>
      <c r="M17" s="4"/>
      <c r="N17" s="4"/>
      <c r="O17" s="4"/>
      <c r="P17" s="4"/>
    </row>
    <row r="18" spans="1:16" x14ac:dyDescent="0.25">
      <c r="A18" s="3" t="s">
        <v>1</v>
      </c>
      <c r="B18" s="5"/>
      <c r="C18" s="9"/>
      <c r="D18" s="9"/>
      <c r="E18" s="6"/>
      <c r="F18" s="6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1:16" x14ac:dyDescent="0.25">
      <c r="A19" s="5" t="s">
        <v>9</v>
      </c>
      <c r="B19" s="5"/>
      <c r="C19" s="9"/>
      <c r="D19" s="9"/>
      <c r="E19" s="6"/>
      <c r="F19" s="6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1:16" x14ac:dyDescent="0.25">
      <c r="A20" s="5" t="s">
        <v>29</v>
      </c>
      <c r="B20" s="5" t="s">
        <v>30</v>
      </c>
      <c r="C20" s="9"/>
      <c r="D20" s="9"/>
      <c r="E20" s="6"/>
      <c r="F20" s="6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1:16" x14ac:dyDescent="0.25">
      <c r="A21" s="3" t="s">
        <v>122</v>
      </c>
      <c r="B21" s="2" t="s">
        <v>2</v>
      </c>
      <c r="C21" s="2"/>
      <c r="D21" s="14"/>
      <c r="E21" s="4"/>
      <c r="F21" s="4"/>
      <c r="G21" s="4"/>
      <c r="H21" s="4"/>
      <c r="I21" s="4"/>
      <c r="J21" s="4"/>
      <c r="K21" s="4"/>
      <c r="L21" s="4"/>
      <c r="M21" s="4"/>
      <c r="N21" s="4"/>
    </row>
    <row r="22" spans="1:16" x14ac:dyDescent="0.25">
      <c r="A22" s="2" t="s">
        <v>123</v>
      </c>
      <c r="B22" s="2" t="s">
        <v>124</v>
      </c>
      <c r="C22" s="2"/>
      <c r="D22" s="14"/>
      <c r="E22" s="4">
        <v>0</v>
      </c>
      <c r="F22" s="4"/>
      <c r="G22" s="4"/>
      <c r="H22" s="4"/>
      <c r="I22" s="4"/>
      <c r="J22" s="4"/>
      <c r="K22" s="4"/>
      <c r="L22" s="4"/>
      <c r="M22" s="4"/>
      <c r="N22" s="4"/>
    </row>
    <row r="23" spans="1:16" x14ac:dyDescent="0.25">
      <c r="A23" s="2" t="s">
        <v>2</v>
      </c>
      <c r="B23" s="2" t="s">
        <v>2</v>
      </c>
      <c r="C23" s="2"/>
      <c r="D23" s="14"/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1:16" x14ac:dyDescent="0.25">
      <c r="A24" s="3" t="s">
        <v>1</v>
      </c>
      <c r="B24" s="2" t="s">
        <v>2</v>
      </c>
      <c r="C24" s="2"/>
      <c r="D24" s="14"/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1:16" x14ac:dyDescent="0.25">
      <c r="A25" s="5" t="s">
        <v>39</v>
      </c>
      <c r="B25" s="5" t="s">
        <v>2</v>
      </c>
      <c r="C25" s="5"/>
      <c r="D25" s="15"/>
      <c r="E25" s="6">
        <v>0</v>
      </c>
      <c r="F25" s="6"/>
      <c r="G25" s="6"/>
      <c r="H25" s="6"/>
      <c r="I25" s="6"/>
      <c r="J25" s="6"/>
      <c r="K25" s="6"/>
      <c r="L25" s="6"/>
      <c r="M25" s="6"/>
      <c r="N25" s="6"/>
    </row>
    <row r="26" spans="1:16" s="20" customFormat="1" x14ac:dyDescent="0.25">
      <c r="A26" s="18" t="s">
        <v>56</v>
      </c>
      <c r="B26" s="18" t="s">
        <v>57</v>
      </c>
      <c r="C26" s="18"/>
      <c r="D26" s="19"/>
      <c r="E26" s="17">
        <v>0</v>
      </c>
      <c r="F26" s="17"/>
      <c r="G26" s="17"/>
      <c r="H26" s="17"/>
      <c r="I26" s="17"/>
      <c r="J26" s="17"/>
      <c r="K26" s="17"/>
      <c r="L26" s="17"/>
      <c r="M26" s="17"/>
      <c r="N26" s="17"/>
    </row>
    <row r="27" spans="1:16" x14ac:dyDescent="0.25">
      <c r="A27" s="3" t="s">
        <v>122</v>
      </c>
      <c r="B27" s="2" t="s">
        <v>2</v>
      </c>
      <c r="C27" s="2"/>
      <c r="D27" s="14"/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1:16" x14ac:dyDescent="0.25">
      <c r="A28" s="2" t="s">
        <v>127</v>
      </c>
      <c r="B28" s="2" t="s">
        <v>128</v>
      </c>
      <c r="C28" s="2"/>
      <c r="D28" s="14"/>
      <c r="E28" s="4">
        <v>0</v>
      </c>
      <c r="F28" s="4"/>
      <c r="G28" s="4"/>
      <c r="H28" s="4"/>
      <c r="I28" s="4"/>
      <c r="J28" s="4"/>
      <c r="K28" s="4"/>
      <c r="L28" s="4"/>
      <c r="M28" s="4"/>
      <c r="N28" s="4"/>
    </row>
    <row r="29" spans="1:16" x14ac:dyDescent="0.25">
      <c r="A29" s="2" t="s">
        <v>2</v>
      </c>
      <c r="B29" s="2" t="s">
        <v>2</v>
      </c>
      <c r="C29" s="2"/>
      <c r="D29" s="14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16" x14ac:dyDescent="0.25">
      <c r="A30" s="3" t="s">
        <v>1</v>
      </c>
      <c r="B30" s="2" t="s">
        <v>2</v>
      </c>
      <c r="C30" s="2"/>
      <c r="D30" s="14"/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16" x14ac:dyDescent="0.25">
      <c r="A31" s="5" t="s">
        <v>58</v>
      </c>
      <c r="B31" s="5" t="s">
        <v>2</v>
      </c>
      <c r="C31" s="5"/>
      <c r="D31" s="15"/>
      <c r="E31" s="6">
        <v>190.41</v>
      </c>
      <c r="F31" s="6"/>
      <c r="G31" s="6"/>
      <c r="H31" s="6"/>
      <c r="I31" s="6"/>
      <c r="J31" s="6"/>
      <c r="K31" s="6"/>
      <c r="L31" s="6"/>
      <c r="M31" s="6"/>
      <c r="N31" s="6"/>
    </row>
    <row r="32" spans="1:16" s="20" customFormat="1" x14ac:dyDescent="0.25">
      <c r="A32" s="18" t="s">
        <v>65</v>
      </c>
      <c r="B32" s="18" t="s">
        <v>66</v>
      </c>
      <c r="C32" s="18"/>
      <c r="D32" s="19"/>
      <c r="E32" s="17">
        <v>0</v>
      </c>
      <c r="F32" s="17"/>
      <c r="G32" s="17"/>
      <c r="H32" s="17"/>
      <c r="I32" s="17"/>
      <c r="J32" s="17"/>
      <c r="K32" s="17"/>
      <c r="L32" s="17"/>
      <c r="M32" s="17"/>
      <c r="N32" s="17"/>
    </row>
    <row r="33" spans="1:14" x14ac:dyDescent="0.25">
      <c r="A33" s="3" t="s">
        <v>122</v>
      </c>
      <c r="B33" s="2" t="s">
        <v>2</v>
      </c>
      <c r="C33" s="2"/>
      <c r="D33" s="1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1:14" x14ac:dyDescent="0.25">
      <c r="A34" s="2" t="s">
        <v>125</v>
      </c>
      <c r="B34" s="2" t="s">
        <v>126</v>
      </c>
      <c r="C34" s="2"/>
      <c r="D34" s="14"/>
      <c r="E34" s="4">
        <v>0</v>
      </c>
      <c r="F34" s="4"/>
      <c r="G34" s="4"/>
      <c r="H34" s="4"/>
      <c r="I34" s="4"/>
      <c r="J34" s="4"/>
      <c r="K34" s="4"/>
      <c r="L34" s="4"/>
      <c r="M34" s="4"/>
      <c r="N34" s="4"/>
    </row>
    <row r="35" spans="1:14" s="20" customFormat="1" x14ac:dyDescent="0.25">
      <c r="A35" s="18" t="s">
        <v>69</v>
      </c>
      <c r="B35" s="18" t="s">
        <v>70</v>
      </c>
      <c r="C35" s="18"/>
      <c r="D35" s="19"/>
      <c r="E35" s="17">
        <v>182.7</v>
      </c>
      <c r="F35" s="17"/>
      <c r="G35" s="17"/>
      <c r="H35" s="17"/>
      <c r="I35" s="17"/>
      <c r="J35" s="17"/>
      <c r="K35" s="17"/>
      <c r="L35" s="17"/>
      <c r="M35" s="17"/>
      <c r="N35" s="17"/>
    </row>
    <row r="36" spans="1:14" x14ac:dyDescent="0.25">
      <c r="A36" s="3" t="s">
        <v>122</v>
      </c>
      <c r="B36" s="2" t="s">
        <v>2</v>
      </c>
      <c r="C36" s="2"/>
      <c r="D36" s="14"/>
      <c r="E36" s="4"/>
      <c r="F36" s="4"/>
      <c r="G36" s="4"/>
      <c r="H36" s="4"/>
      <c r="I36" s="4"/>
      <c r="J36" s="4"/>
      <c r="K36" s="4"/>
      <c r="L36" s="4"/>
      <c r="M36" s="4"/>
      <c r="N36" s="4"/>
    </row>
    <row r="37" spans="1:14" x14ac:dyDescent="0.25">
      <c r="A37" s="2" t="s">
        <v>127</v>
      </c>
      <c r="B37" s="2" t="s">
        <v>128</v>
      </c>
      <c r="C37" s="2"/>
      <c r="D37" s="14"/>
      <c r="E37" s="4">
        <v>182.7</v>
      </c>
      <c r="F37" s="4"/>
      <c r="G37" s="4"/>
      <c r="H37" s="4"/>
      <c r="I37" s="4"/>
      <c r="J37" s="4"/>
      <c r="K37" s="4"/>
      <c r="L37" s="4"/>
      <c r="M37" s="4"/>
      <c r="N37" s="4"/>
    </row>
    <row r="38" spans="1:14" s="20" customFormat="1" x14ac:dyDescent="0.25">
      <c r="A38" s="18" t="s">
        <v>79</v>
      </c>
      <c r="B38" s="18" t="s">
        <v>80</v>
      </c>
      <c r="C38" s="18"/>
      <c r="D38" s="19"/>
      <c r="E38" s="17">
        <v>7.71</v>
      </c>
      <c r="F38" s="17"/>
      <c r="G38" s="17"/>
      <c r="H38" s="17"/>
      <c r="I38" s="17"/>
      <c r="J38" s="17"/>
      <c r="K38" s="17"/>
      <c r="L38" s="17"/>
      <c r="M38" s="17"/>
      <c r="N38" s="17"/>
    </row>
    <row r="39" spans="1:14" x14ac:dyDescent="0.25">
      <c r="A39" s="3" t="s">
        <v>122</v>
      </c>
      <c r="B39" s="2" t="s">
        <v>2</v>
      </c>
      <c r="C39" s="2"/>
      <c r="D39" s="14"/>
      <c r="E39" s="4"/>
      <c r="F39" s="4"/>
      <c r="G39" s="4"/>
      <c r="H39" s="4"/>
      <c r="I39" s="4"/>
      <c r="J39" s="4"/>
      <c r="K39" s="4"/>
      <c r="L39" s="4"/>
      <c r="M39" s="4"/>
      <c r="N39" s="4"/>
    </row>
    <row r="40" spans="1:14" x14ac:dyDescent="0.25">
      <c r="A40" s="2" t="s">
        <v>123</v>
      </c>
      <c r="B40" s="2" t="s">
        <v>124</v>
      </c>
      <c r="C40" s="8">
        <v>310000</v>
      </c>
      <c r="D40" s="8">
        <f>C40/12*2</f>
        <v>51666.666666666664</v>
      </c>
      <c r="E40" s="4">
        <v>0</v>
      </c>
      <c r="F40" s="4">
        <f>D40-E40</f>
        <v>51666.666666666664</v>
      </c>
      <c r="G40" s="4"/>
      <c r="H40" s="4"/>
      <c r="I40" s="4"/>
      <c r="J40" s="4"/>
      <c r="K40" s="4"/>
      <c r="L40" s="4"/>
      <c r="M40" s="4"/>
      <c r="N40" s="4"/>
    </row>
    <row r="41" spans="1:14" x14ac:dyDescent="0.25">
      <c r="A41" s="2" t="s">
        <v>125</v>
      </c>
      <c r="B41" s="2" t="s">
        <v>126</v>
      </c>
      <c r="C41" s="8">
        <v>1300000</v>
      </c>
      <c r="D41" s="8">
        <f>C41/12*2</f>
        <v>216666.66666666666</v>
      </c>
      <c r="E41" s="4">
        <v>7.71</v>
      </c>
      <c r="F41" s="4">
        <f>D41-E41</f>
        <v>216658.95666666667</v>
      </c>
      <c r="G41" s="4"/>
      <c r="H41" s="4"/>
      <c r="I41" s="4"/>
      <c r="J41" s="4"/>
      <c r="K41" s="4"/>
      <c r="L41" s="4"/>
      <c r="M41" s="4"/>
      <c r="N41" s="4"/>
    </row>
    <row r="42" spans="1:14" x14ac:dyDescent="0.25">
      <c r="A42" s="2" t="s">
        <v>127</v>
      </c>
      <c r="B42" s="2" t="s">
        <v>128</v>
      </c>
      <c r="C42" s="8">
        <v>550000</v>
      </c>
      <c r="D42" s="8">
        <f>C42/12*2</f>
        <v>91666.666666666672</v>
      </c>
      <c r="E42" s="4">
        <v>0</v>
      </c>
      <c r="F42" s="4">
        <f>D42-E42</f>
        <v>91666.666666666672</v>
      </c>
      <c r="G42" s="4"/>
      <c r="H42" s="4"/>
      <c r="I42" s="4"/>
      <c r="J42" s="4"/>
      <c r="K42" s="4"/>
      <c r="L42" s="4"/>
      <c r="M42" s="4"/>
      <c r="N42" s="4"/>
    </row>
    <row r="43" spans="1:14" x14ac:dyDescent="0.25">
      <c r="B43" s="1" t="s">
        <v>115</v>
      </c>
      <c r="C43" s="1"/>
      <c r="D43" s="13"/>
      <c r="E43" s="6">
        <v>190.41</v>
      </c>
      <c r="F43" s="6"/>
      <c r="G43" s="6"/>
      <c r="H43" s="6"/>
      <c r="I43" s="6"/>
      <c r="J43" s="6"/>
      <c r="K43" s="6"/>
      <c r="L43" s="6"/>
      <c r="M43" s="6"/>
      <c r="N43" s="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9"/>
  <sheetViews>
    <sheetView workbookViewId="0">
      <selection activeCell="C6" sqref="C6"/>
    </sheetView>
  </sheetViews>
  <sheetFormatPr defaultRowHeight="15" x14ac:dyDescent="0.25"/>
  <cols>
    <col min="1" max="1" width="7.5703125" bestFit="1" customWidth="1"/>
    <col min="2" max="2" width="27.28515625" bestFit="1" customWidth="1"/>
    <col min="3" max="3" width="18.7109375" style="8" customWidth="1"/>
    <col min="4" max="4" width="15.85546875" style="8" bestFit="1" customWidth="1"/>
    <col min="5" max="5" width="21" style="10" bestFit="1" customWidth="1"/>
    <col min="6" max="6" width="14.85546875" style="10" customWidth="1"/>
    <col min="7" max="7" width="2.140625" bestFit="1" customWidth="1"/>
  </cols>
  <sheetData>
    <row r="1" spans="1:15" x14ac:dyDescent="0.25">
      <c r="A1" s="7" t="s">
        <v>116</v>
      </c>
      <c r="F1" s="8"/>
    </row>
    <row r="2" spans="1:15" x14ac:dyDescent="0.25">
      <c r="A2" s="12">
        <v>2015</v>
      </c>
    </row>
    <row r="3" spans="1:15" x14ac:dyDescent="0.25">
      <c r="A3" s="7" t="s">
        <v>117</v>
      </c>
    </row>
    <row r="4" spans="1:15" x14ac:dyDescent="0.25">
      <c r="A4" s="1"/>
      <c r="B4" s="1"/>
      <c r="C4" s="9" t="s">
        <v>118</v>
      </c>
      <c r="D4" s="9" t="s">
        <v>118</v>
      </c>
      <c r="E4" s="11" t="s">
        <v>0</v>
      </c>
      <c r="F4" s="11" t="s">
        <v>119</v>
      </c>
      <c r="G4" s="1"/>
      <c r="H4" s="1"/>
      <c r="I4" s="1"/>
      <c r="J4" s="1"/>
      <c r="K4" s="1"/>
      <c r="L4" s="1"/>
      <c r="M4" s="1"/>
      <c r="N4" s="1"/>
      <c r="O4" s="1"/>
    </row>
    <row r="5" spans="1:15" x14ac:dyDescent="0.25">
      <c r="A5" s="3" t="s">
        <v>1</v>
      </c>
      <c r="B5" s="2" t="s">
        <v>2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x14ac:dyDescent="0.25">
      <c r="A6" s="5" t="s">
        <v>3</v>
      </c>
      <c r="B6" s="5" t="s">
        <v>4</v>
      </c>
      <c r="C6" s="9">
        <f>SUM(C7:C8)</f>
        <v>-23292000</v>
      </c>
      <c r="D6" s="9"/>
      <c r="E6" s="6">
        <v>-1706000</v>
      </c>
      <c r="F6" s="6">
        <f>SUM(F7:F8)</f>
        <v>1706000</v>
      </c>
      <c r="G6" s="6"/>
      <c r="H6" s="6"/>
      <c r="I6" s="6"/>
      <c r="J6" s="6"/>
      <c r="K6" s="6"/>
      <c r="L6" s="6"/>
      <c r="M6" s="6"/>
      <c r="N6" s="6"/>
      <c r="O6" s="6"/>
    </row>
    <row r="7" spans="1:15" x14ac:dyDescent="0.25">
      <c r="A7" s="2" t="s">
        <v>5</v>
      </c>
      <c r="B7" s="2" t="s">
        <v>6</v>
      </c>
      <c r="C7" s="8">
        <v>-1706000</v>
      </c>
      <c r="E7" s="4">
        <v>-1706000</v>
      </c>
      <c r="F7" s="4">
        <f>SUM(D7)-E7</f>
        <v>1706000</v>
      </c>
      <c r="G7" s="4"/>
      <c r="H7" s="4"/>
      <c r="I7" s="4"/>
      <c r="J7" s="4"/>
      <c r="K7" s="4"/>
      <c r="L7" s="4"/>
      <c r="M7" s="4"/>
      <c r="N7" s="4"/>
      <c r="O7" s="4"/>
    </row>
    <row r="8" spans="1:15" x14ac:dyDescent="0.25">
      <c r="A8" s="2" t="s">
        <v>7</v>
      </c>
      <c r="B8" s="2" t="s">
        <v>8</v>
      </c>
      <c r="C8" s="8">
        <v>-21586000</v>
      </c>
      <c r="E8" s="4">
        <v>0</v>
      </c>
      <c r="F8" s="4">
        <f t="shared" ref="F8" si="0">SUM(D8)-E8</f>
        <v>0</v>
      </c>
      <c r="G8" s="4"/>
      <c r="H8" s="4"/>
      <c r="I8" s="4"/>
      <c r="J8" s="4"/>
      <c r="K8" s="4"/>
      <c r="L8" s="4"/>
      <c r="M8" s="4"/>
      <c r="N8" s="4"/>
      <c r="O8" s="4"/>
    </row>
    <row r="9" spans="1:15" x14ac:dyDescent="0.25">
      <c r="A9" s="2"/>
      <c r="B9" s="2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1:15" x14ac:dyDescent="0.25">
      <c r="A10" s="2"/>
      <c r="B10" s="2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 x14ac:dyDescent="0.25">
      <c r="A11" s="2"/>
      <c r="B11" s="2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15" x14ac:dyDescent="0.25">
      <c r="A12" s="2" t="s">
        <v>2</v>
      </c>
      <c r="B12" s="2" t="s">
        <v>2</v>
      </c>
      <c r="C12" s="9" t="s">
        <v>118</v>
      </c>
      <c r="D12" s="9" t="s">
        <v>133</v>
      </c>
      <c r="E12" s="6" t="s">
        <v>134</v>
      </c>
      <c r="F12" s="6" t="s">
        <v>119</v>
      </c>
      <c r="G12" s="4"/>
      <c r="H12" s="4"/>
      <c r="I12" s="4"/>
      <c r="J12" s="4"/>
      <c r="K12" s="4"/>
      <c r="L12" s="4"/>
      <c r="M12" s="4"/>
      <c r="N12" s="4"/>
      <c r="O12" s="4"/>
    </row>
    <row r="13" spans="1:15" x14ac:dyDescent="0.25">
      <c r="A13" s="2"/>
      <c r="B13" s="2"/>
      <c r="C13" s="9"/>
      <c r="D13" s="9"/>
      <c r="E13" s="6"/>
      <c r="F13" s="6"/>
      <c r="G13" s="4"/>
      <c r="H13" s="4"/>
      <c r="I13" s="4"/>
      <c r="J13" s="4"/>
      <c r="K13" s="4"/>
      <c r="L13" s="4"/>
      <c r="M13" s="4"/>
      <c r="N13" s="4"/>
      <c r="O13" s="4"/>
    </row>
    <row r="14" spans="1:15" x14ac:dyDescent="0.25">
      <c r="A14" s="2"/>
      <c r="B14" s="5" t="s">
        <v>10</v>
      </c>
      <c r="C14" s="9">
        <f>SUM(C17+C34+C46+C62+C74)</f>
        <v>23133000</v>
      </c>
      <c r="D14" s="9">
        <f>C14/12*3</f>
        <v>5783250</v>
      </c>
      <c r="E14" s="6">
        <f>SUM(E17+E34+E46+E62+E74)</f>
        <v>473541.99</v>
      </c>
      <c r="F14" s="6">
        <f>SUM(F17+F34+F46+F62+F74)</f>
        <v>5309708.0100000007</v>
      </c>
      <c r="G14" s="4"/>
      <c r="H14" s="4"/>
      <c r="I14" s="4"/>
      <c r="J14" s="4"/>
      <c r="K14" s="4"/>
      <c r="L14" s="4"/>
      <c r="M14" s="4"/>
      <c r="N14" s="4"/>
      <c r="O14" s="4"/>
    </row>
    <row r="15" spans="1:15" x14ac:dyDescent="0.25">
      <c r="A15" s="2"/>
      <c r="B15" s="2"/>
      <c r="C15" s="9"/>
      <c r="D15" s="9"/>
      <c r="E15" s="6"/>
      <c r="F15" s="6"/>
      <c r="G15" s="4"/>
      <c r="H15" s="4"/>
      <c r="I15" s="4"/>
      <c r="J15" s="4"/>
      <c r="K15" s="4"/>
      <c r="L15" s="4"/>
      <c r="M15" s="4"/>
      <c r="N15" s="4"/>
      <c r="O15" s="4"/>
    </row>
    <row r="16" spans="1:15" x14ac:dyDescent="0.25">
      <c r="A16" s="3" t="s">
        <v>1</v>
      </c>
      <c r="B16" s="2"/>
      <c r="C16" s="9"/>
      <c r="D16" s="9"/>
      <c r="E16" s="6"/>
      <c r="F16" s="6"/>
      <c r="G16" s="4"/>
      <c r="H16" s="4"/>
      <c r="I16" s="4"/>
      <c r="J16" s="4"/>
      <c r="K16" s="4"/>
      <c r="L16" s="4"/>
      <c r="M16" s="4"/>
      <c r="N16" s="4"/>
      <c r="O16" s="4"/>
    </row>
    <row r="17" spans="1:15" x14ac:dyDescent="0.25">
      <c r="A17" s="5" t="s">
        <v>9</v>
      </c>
      <c r="C17" s="9">
        <f>SUM(C18:C31)</f>
        <v>19872000</v>
      </c>
      <c r="D17" s="9">
        <f t="shared" ref="D17:D31" si="1">C17/12*3</f>
        <v>4968000</v>
      </c>
      <c r="E17" s="6">
        <f>SUM(E18:E31)</f>
        <v>220409.1</v>
      </c>
      <c r="F17" s="6">
        <f>D17-E17</f>
        <v>4747590.9000000004</v>
      </c>
      <c r="G17" s="6"/>
      <c r="H17" s="6"/>
      <c r="I17" s="6"/>
      <c r="J17" s="6"/>
      <c r="K17" s="6"/>
      <c r="L17" s="6"/>
      <c r="M17" s="6"/>
      <c r="N17" s="6"/>
      <c r="O17" s="6"/>
    </row>
    <row r="18" spans="1:15" x14ac:dyDescent="0.25">
      <c r="A18" s="2" t="s">
        <v>11</v>
      </c>
      <c r="B18" s="2" t="s">
        <v>12</v>
      </c>
      <c r="C18" s="8">
        <v>1000</v>
      </c>
      <c r="D18" s="8">
        <f t="shared" si="1"/>
        <v>250</v>
      </c>
      <c r="E18" s="4">
        <v>0</v>
      </c>
      <c r="F18" s="4">
        <f>D18-E18</f>
        <v>250</v>
      </c>
      <c r="G18" s="4"/>
      <c r="H18" s="4"/>
      <c r="I18" s="4"/>
      <c r="J18" s="4"/>
      <c r="K18" s="4"/>
      <c r="L18" s="4"/>
      <c r="M18" s="4"/>
      <c r="N18" s="4"/>
      <c r="O18" s="4"/>
    </row>
    <row r="19" spans="1:15" x14ac:dyDescent="0.25">
      <c r="A19" s="2" t="s">
        <v>13</v>
      </c>
      <c r="B19" s="2" t="s">
        <v>14</v>
      </c>
      <c r="C19" s="8">
        <v>2500000</v>
      </c>
      <c r="D19" s="8">
        <f t="shared" si="1"/>
        <v>625000</v>
      </c>
      <c r="E19" s="4">
        <v>0</v>
      </c>
      <c r="F19" s="4">
        <f t="shared" ref="F19:F78" si="2">D19-E19</f>
        <v>625000</v>
      </c>
      <c r="G19" s="4"/>
      <c r="H19" s="4"/>
      <c r="I19" s="4"/>
      <c r="J19" s="4"/>
      <c r="K19" s="4"/>
      <c r="L19" s="4"/>
      <c r="M19" s="4"/>
      <c r="N19" s="4"/>
      <c r="O19" s="4"/>
    </row>
    <row r="20" spans="1:15" x14ac:dyDescent="0.25">
      <c r="A20" s="2" t="s">
        <v>15</v>
      </c>
      <c r="B20" s="2" t="s">
        <v>16</v>
      </c>
      <c r="C20" s="8">
        <v>6000000</v>
      </c>
      <c r="D20" s="8">
        <f t="shared" si="1"/>
        <v>1500000</v>
      </c>
      <c r="E20" s="4">
        <v>0</v>
      </c>
      <c r="F20" s="4">
        <f t="shared" si="2"/>
        <v>1500000</v>
      </c>
      <c r="G20" s="4"/>
      <c r="H20" s="4"/>
      <c r="I20" s="4"/>
      <c r="J20" s="4"/>
      <c r="K20" s="4"/>
      <c r="L20" s="4"/>
      <c r="M20" s="4"/>
      <c r="N20" s="4"/>
      <c r="O20" s="4"/>
    </row>
    <row r="21" spans="1:15" x14ac:dyDescent="0.25">
      <c r="A21" s="2" t="s">
        <v>17</v>
      </c>
      <c r="B21" s="2" t="s">
        <v>18</v>
      </c>
      <c r="C21" s="8">
        <v>7000000</v>
      </c>
      <c r="D21" s="8">
        <f t="shared" si="1"/>
        <v>1750000</v>
      </c>
      <c r="E21" s="4">
        <v>0</v>
      </c>
      <c r="F21" s="4">
        <f t="shared" si="2"/>
        <v>1750000</v>
      </c>
      <c r="G21" s="4"/>
      <c r="H21" s="4"/>
      <c r="I21" s="4"/>
      <c r="J21" s="4"/>
      <c r="K21" s="4"/>
      <c r="L21" s="4"/>
      <c r="M21" s="4"/>
      <c r="N21" s="4"/>
      <c r="O21" s="4"/>
    </row>
    <row r="22" spans="1:15" x14ac:dyDescent="0.25">
      <c r="A22" s="2" t="s">
        <v>19</v>
      </c>
      <c r="B22" s="2" t="s">
        <v>20</v>
      </c>
      <c r="C22" s="8">
        <v>850000</v>
      </c>
      <c r="D22" s="8">
        <f t="shared" si="1"/>
        <v>212500</v>
      </c>
      <c r="E22" s="4">
        <v>0</v>
      </c>
      <c r="F22" s="4">
        <f t="shared" si="2"/>
        <v>212500</v>
      </c>
      <c r="G22" s="4"/>
      <c r="H22" s="4"/>
      <c r="I22" s="4"/>
      <c r="J22" s="4"/>
      <c r="K22" s="4"/>
      <c r="L22" s="4"/>
      <c r="M22" s="4"/>
      <c r="N22" s="4"/>
      <c r="O22" s="4"/>
    </row>
    <row r="23" spans="1:15" x14ac:dyDescent="0.25">
      <c r="A23" s="2" t="s">
        <v>21</v>
      </c>
      <c r="B23" s="2" t="s">
        <v>22</v>
      </c>
      <c r="C23" s="8">
        <v>15000</v>
      </c>
      <c r="D23" s="8">
        <f t="shared" si="1"/>
        <v>3750</v>
      </c>
      <c r="E23" s="4">
        <v>0</v>
      </c>
      <c r="F23" s="4">
        <f t="shared" si="2"/>
        <v>3750</v>
      </c>
      <c r="G23" s="4"/>
      <c r="H23" s="4"/>
      <c r="I23" s="4"/>
      <c r="J23" s="4"/>
      <c r="K23" s="4"/>
      <c r="L23" s="4"/>
      <c r="M23" s="4"/>
      <c r="N23" s="4"/>
      <c r="O23" s="4"/>
    </row>
    <row r="24" spans="1:15" x14ac:dyDescent="0.25">
      <c r="A24" s="2" t="s">
        <v>23</v>
      </c>
      <c r="B24" s="2" t="s">
        <v>24</v>
      </c>
      <c r="C24" s="8">
        <v>9000</v>
      </c>
      <c r="D24" s="8">
        <f t="shared" si="1"/>
        <v>2250</v>
      </c>
      <c r="E24" s="4">
        <v>10154</v>
      </c>
      <c r="F24" s="4">
        <f t="shared" si="2"/>
        <v>-7904</v>
      </c>
      <c r="G24" s="4"/>
      <c r="H24" s="4"/>
      <c r="I24" s="4"/>
      <c r="J24" s="4"/>
      <c r="K24" s="4"/>
      <c r="L24" s="4"/>
      <c r="M24" s="4"/>
      <c r="N24" s="4"/>
      <c r="O24" s="4"/>
    </row>
    <row r="25" spans="1:15" x14ac:dyDescent="0.25">
      <c r="A25" s="2" t="s">
        <v>25</v>
      </c>
      <c r="B25" s="2" t="s">
        <v>26</v>
      </c>
      <c r="C25" s="8">
        <v>2000000</v>
      </c>
      <c r="D25" s="8">
        <f t="shared" si="1"/>
        <v>500000</v>
      </c>
      <c r="E25" s="4">
        <v>44682.32</v>
      </c>
      <c r="F25" s="4">
        <f t="shared" si="2"/>
        <v>455317.68</v>
      </c>
      <c r="G25" s="4"/>
      <c r="H25" s="4"/>
      <c r="I25" s="4"/>
      <c r="J25" s="4"/>
      <c r="K25" s="4"/>
      <c r="L25" s="4"/>
      <c r="M25" s="4"/>
      <c r="N25" s="4"/>
      <c r="O25" s="4"/>
    </row>
    <row r="26" spans="1:15" x14ac:dyDescent="0.25">
      <c r="A26" s="2" t="s">
        <v>27</v>
      </c>
      <c r="B26" s="2" t="s">
        <v>28</v>
      </c>
      <c r="C26" s="8">
        <v>150000</v>
      </c>
      <c r="D26" s="8">
        <f t="shared" si="1"/>
        <v>37500</v>
      </c>
      <c r="E26" s="4">
        <v>66951</v>
      </c>
      <c r="F26" s="4">
        <f t="shared" si="2"/>
        <v>-29451</v>
      </c>
      <c r="G26" s="4"/>
      <c r="H26" s="4"/>
      <c r="I26" s="4"/>
      <c r="J26" s="4"/>
      <c r="K26" s="4"/>
      <c r="L26" s="4"/>
      <c r="M26" s="4"/>
      <c r="N26" s="4"/>
      <c r="O26" s="4"/>
    </row>
    <row r="27" spans="1:15" x14ac:dyDescent="0.25">
      <c r="A27" s="2" t="s">
        <v>29</v>
      </c>
      <c r="B27" s="2" t="s">
        <v>30</v>
      </c>
      <c r="C27" s="8">
        <v>784000</v>
      </c>
      <c r="D27" s="8">
        <f t="shared" si="1"/>
        <v>196000</v>
      </c>
      <c r="E27" s="4">
        <v>7429.12</v>
      </c>
      <c r="F27" s="4">
        <f t="shared" si="2"/>
        <v>188570.88</v>
      </c>
      <c r="G27" s="4"/>
      <c r="H27" s="4"/>
      <c r="I27" s="4"/>
      <c r="J27" s="4"/>
      <c r="K27" s="4"/>
      <c r="L27" s="4"/>
      <c r="M27" s="4"/>
      <c r="N27" s="4"/>
      <c r="O27" s="4"/>
    </row>
    <row r="28" spans="1:15" x14ac:dyDescent="0.25">
      <c r="A28" s="2" t="s">
        <v>31</v>
      </c>
      <c r="B28" s="2" t="s">
        <v>32</v>
      </c>
      <c r="C28" s="8">
        <v>25000</v>
      </c>
      <c r="D28" s="8">
        <f t="shared" si="1"/>
        <v>6250</v>
      </c>
      <c r="E28" s="4">
        <v>12235.06</v>
      </c>
      <c r="F28" s="4">
        <f t="shared" si="2"/>
        <v>-5985.0599999999995</v>
      </c>
      <c r="G28" s="4"/>
      <c r="H28" s="4"/>
      <c r="I28" s="4"/>
      <c r="J28" s="4"/>
      <c r="K28" s="4"/>
      <c r="L28" s="4"/>
      <c r="M28" s="4"/>
      <c r="N28" s="4"/>
      <c r="O28" s="4"/>
    </row>
    <row r="29" spans="1:15" x14ac:dyDescent="0.25">
      <c r="A29" s="2" t="s">
        <v>33</v>
      </c>
      <c r="B29" s="2" t="s">
        <v>34</v>
      </c>
      <c r="C29" s="8">
        <v>85000</v>
      </c>
      <c r="D29" s="8">
        <f t="shared" si="1"/>
        <v>21250</v>
      </c>
      <c r="E29" s="4">
        <v>6418.1</v>
      </c>
      <c r="F29" s="4">
        <f t="shared" si="2"/>
        <v>14831.9</v>
      </c>
      <c r="G29" s="4"/>
      <c r="H29" s="4"/>
      <c r="I29" s="4"/>
      <c r="J29" s="4"/>
      <c r="K29" s="4"/>
      <c r="L29" s="4"/>
      <c r="M29" s="4"/>
      <c r="N29" s="4"/>
      <c r="O29" s="4"/>
    </row>
    <row r="30" spans="1:15" x14ac:dyDescent="0.25">
      <c r="A30" s="2" t="s">
        <v>35</v>
      </c>
      <c r="B30" s="2" t="s">
        <v>36</v>
      </c>
      <c r="C30" s="8">
        <v>373000</v>
      </c>
      <c r="D30" s="8">
        <f t="shared" si="1"/>
        <v>93250</v>
      </c>
      <c r="E30" s="27">
        <v>72539.5</v>
      </c>
      <c r="F30" s="4">
        <f t="shared" si="2"/>
        <v>20710.5</v>
      </c>
      <c r="G30" s="4"/>
      <c r="H30" s="4"/>
      <c r="I30" s="4"/>
      <c r="J30" s="4"/>
      <c r="K30" s="4"/>
      <c r="L30" s="4"/>
      <c r="M30" s="4"/>
      <c r="N30" s="4"/>
      <c r="O30" s="4"/>
    </row>
    <row r="31" spans="1:15" x14ac:dyDescent="0.25">
      <c r="A31" s="2" t="s">
        <v>37</v>
      </c>
      <c r="B31" s="2" t="s">
        <v>38</v>
      </c>
      <c r="C31" s="8">
        <v>80000</v>
      </c>
      <c r="D31" s="8">
        <f t="shared" si="1"/>
        <v>20000</v>
      </c>
      <c r="E31" s="4">
        <v>0</v>
      </c>
      <c r="F31" s="4">
        <f t="shared" si="2"/>
        <v>20000</v>
      </c>
      <c r="G31" s="4"/>
      <c r="H31" s="4"/>
      <c r="I31" s="4"/>
      <c r="J31" s="4"/>
      <c r="K31" s="4"/>
      <c r="L31" s="4"/>
      <c r="M31" s="4"/>
      <c r="N31" s="4"/>
      <c r="O31" s="4"/>
    </row>
    <row r="32" spans="1:15" x14ac:dyDescent="0.25">
      <c r="A32" s="2"/>
      <c r="B32" s="2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x14ac:dyDescent="0.25">
      <c r="A33" s="3" t="s">
        <v>1</v>
      </c>
      <c r="B33" s="2" t="s">
        <v>2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x14ac:dyDescent="0.25">
      <c r="A34" s="5" t="s">
        <v>39</v>
      </c>
      <c r="B34" s="2"/>
      <c r="C34" s="9">
        <v>150000</v>
      </c>
      <c r="D34" s="9">
        <f>C34/12*3</f>
        <v>37500</v>
      </c>
      <c r="E34" s="6">
        <f>SUM(E35:E43)</f>
        <v>19562.760000000002</v>
      </c>
      <c r="F34" s="6">
        <f>SUM(F35:F43)</f>
        <v>17937.239999999998</v>
      </c>
      <c r="G34" s="4"/>
      <c r="H34" s="4"/>
      <c r="I34" s="4"/>
      <c r="J34" s="4"/>
      <c r="K34" s="4"/>
      <c r="L34" s="4"/>
      <c r="M34" s="4"/>
      <c r="N34" s="4"/>
      <c r="O34" s="4"/>
    </row>
    <row r="35" spans="1:15" x14ac:dyDescent="0.25">
      <c r="A35" s="2" t="s">
        <v>40</v>
      </c>
      <c r="B35" s="2" t="s">
        <v>41</v>
      </c>
      <c r="C35" s="8">
        <v>46000</v>
      </c>
      <c r="D35" s="8">
        <f>C35/12*3</f>
        <v>11500</v>
      </c>
      <c r="E35" s="27">
        <v>11099.87</v>
      </c>
      <c r="F35" s="4">
        <f t="shared" si="2"/>
        <v>400.1299999999992</v>
      </c>
      <c r="G35" s="4"/>
      <c r="H35" s="4"/>
      <c r="I35" s="4"/>
      <c r="J35" s="4"/>
      <c r="K35" s="4"/>
      <c r="L35" s="4"/>
      <c r="M35" s="4"/>
      <c r="N35" s="4"/>
      <c r="O35" s="4"/>
    </row>
    <row r="36" spans="1:15" x14ac:dyDescent="0.25">
      <c r="A36" s="2" t="s">
        <v>42</v>
      </c>
      <c r="B36" s="2" t="s">
        <v>43</v>
      </c>
      <c r="C36" s="8">
        <v>0</v>
      </c>
      <c r="D36" s="8">
        <f t="shared" ref="D36:D43" si="3">C36/12*3</f>
        <v>0</v>
      </c>
      <c r="E36" s="4">
        <v>0</v>
      </c>
      <c r="F36" s="4">
        <f t="shared" si="2"/>
        <v>0</v>
      </c>
      <c r="G36" s="4"/>
      <c r="H36" s="4"/>
      <c r="I36" s="4"/>
      <c r="J36" s="4"/>
      <c r="K36" s="4"/>
      <c r="L36" s="4"/>
      <c r="M36" s="4"/>
      <c r="N36" s="4"/>
      <c r="O36" s="4"/>
    </row>
    <row r="37" spans="1:15" x14ac:dyDescent="0.25">
      <c r="A37" s="2" t="s">
        <v>44</v>
      </c>
      <c r="B37" s="2" t="s">
        <v>45</v>
      </c>
      <c r="C37" s="8">
        <v>10000</v>
      </c>
      <c r="D37" s="8">
        <f t="shared" si="3"/>
        <v>2500</v>
      </c>
      <c r="E37" s="4">
        <v>0</v>
      </c>
      <c r="F37" s="4">
        <f t="shared" si="2"/>
        <v>2500</v>
      </c>
      <c r="G37" s="4"/>
      <c r="H37" s="4"/>
      <c r="I37" s="4"/>
      <c r="J37" s="4"/>
      <c r="K37" s="4"/>
      <c r="L37" s="4"/>
      <c r="M37" s="4"/>
      <c r="N37" s="4"/>
      <c r="O37" s="4"/>
    </row>
    <row r="38" spans="1:15" x14ac:dyDescent="0.25">
      <c r="A38" s="2" t="s">
        <v>46</v>
      </c>
      <c r="B38" s="2" t="s">
        <v>47</v>
      </c>
      <c r="C38" s="8">
        <v>52000</v>
      </c>
      <c r="D38" s="8">
        <f t="shared" si="3"/>
        <v>13000</v>
      </c>
      <c r="E38" s="4">
        <v>7497.5</v>
      </c>
      <c r="F38" s="4">
        <f t="shared" si="2"/>
        <v>5502.5</v>
      </c>
      <c r="G38" s="4"/>
      <c r="H38" s="4"/>
      <c r="I38" s="4"/>
      <c r="J38" s="4"/>
      <c r="K38" s="4"/>
      <c r="L38" s="4"/>
      <c r="M38" s="4"/>
      <c r="N38" s="4"/>
      <c r="O38" s="4"/>
    </row>
    <row r="39" spans="1:15" x14ac:dyDescent="0.25">
      <c r="A39" s="2" t="s">
        <v>48</v>
      </c>
      <c r="B39" s="2" t="s">
        <v>49</v>
      </c>
      <c r="C39" s="8">
        <v>21000</v>
      </c>
      <c r="D39" s="8">
        <f t="shared" si="3"/>
        <v>5250</v>
      </c>
      <c r="E39" s="4">
        <v>812.89</v>
      </c>
      <c r="F39" s="4">
        <f t="shared" si="2"/>
        <v>4437.1099999999997</v>
      </c>
      <c r="G39" s="4"/>
      <c r="H39" s="4"/>
      <c r="I39" s="4"/>
      <c r="J39" s="4"/>
      <c r="K39" s="4"/>
      <c r="L39" s="4"/>
      <c r="M39" s="4"/>
      <c r="N39" s="4"/>
      <c r="O39" s="4"/>
    </row>
    <row r="40" spans="1:15" x14ac:dyDescent="0.25">
      <c r="A40" s="2" t="s">
        <v>50</v>
      </c>
      <c r="B40" s="2" t="s">
        <v>51</v>
      </c>
      <c r="C40" s="8">
        <v>1000</v>
      </c>
      <c r="D40" s="8">
        <f t="shared" si="3"/>
        <v>250</v>
      </c>
      <c r="E40" s="4">
        <v>152.5</v>
      </c>
      <c r="F40" s="4">
        <f t="shared" si="2"/>
        <v>97.5</v>
      </c>
      <c r="G40" s="4"/>
      <c r="H40" s="4"/>
      <c r="I40" s="4"/>
      <c r="J40" s="4"/>
      <c r="K40" s="4"/>
      <c r="L40" s="4"/>
      <c r="M40" s="4"/>
      <c r="N40" s="4"/>
      <c r="O40" s="4"/>
    </row>
    <row r="41" spans="1:15" x14ac:dyDescent="0.25">
      <c r="A41" s="2" t="s">
        <v>52</v>
      </c>
      <c r="B41" s="2" t="s">
        <v>53</v>
      </c>
      <c r="C41" s="8">
        <v>7000</v>
      </c>
      <c r="D41" s="8">
        <f t="shared" si="3"/>
        <v>1750</v>
      </c>
      <c r="E41" s="4">
        <v>0</v>
      </c>
      <c r="F41" s="4">
        <f t="shared" si="2"/>
        <v>1750</v>
      </c>
      <c r="G41" s="4"/>
      <c r="H41" s="4"/>
      <c r="I41" s="4"/>
      <c r="J41" s="4"/>
      <c r="K41" s="4"/>
      <c r="L41" s="4"/>
      <c r="M41" s="4"/>
      <c r="N41" s="4"/>
      <c r="O41" s="4"/>
    </row>
    <row r="42" spans="1:15" x14ac:dyDescent="0.25">
      <c r="A42" s="2" t="s">
        <v>54</v>
      </c>
      <c r="B42" s="2" t="s">
        <v>55</v>
      </c>
      <c r="C42" s="8">
        <v>12000</v>
      </c>
      <c r="D42" s="8">
        <f t="shared" si="3"/>
        <v>3000</v>
      </c>
      <c r="E42" s="4">
        <v>0</v>
      </c>
      <c r="F42" s="4">
        <f t="shared" si="2"/>
        <v>3000</v>
      </c>
      <c r="G42" s="4"/>
      <c r="H42" s="4"/>
      <c r="I42" s="4"/>
      <c r="J42" s="4"/>
      <c r="K42" s="4"/>
      <c r="L42" s="4"/>
      <c r="M42" s="4"/>
      <c r="N42" s="4"/>
      <c r="O42" s="4"/>
    </row>
    <row r="43" spans="1:15" x14ac:dyDescent="0.25">
      <c r="A43" s="2" t="s">
        <v>56</v>
      </c>
      <c r="B43" s="2" t="s">
        <v>57</v>
      </c>
      <c r="C43" s="8">
        <v>1000</v>
      </c>
      <c r="D43" s="8">
        <f t="shared" si="3"/>
        <v>250</v>
      </c>
      <c r="E43" s="4">
        <v>0</v>
      </c>
      <c r="F43" s="4">
        <f t="shared" si="2"/>
        <v>250</v>
      </c>
      <c r="G43" s="4"/>
      <c r="H43" s="4"/>
      <c r="I43" s="4"/>
      <c r="J43" s="4"/>
      <c r="K43" s="4"/>
      <c r="L43" s="4"/>
      <c r="M43" s="4"/>
      <c r="N43" s="4"/>
      <c r="O43" s="4"/>
    </row>
    <row r="44" spans="1:15" x14ac:dyDescent="0.25">
      <c r="A44" s="2"/>
      <c r="B44" s="2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</row>
    <row r="45" spans="1:15" x14ac:dyDescent="0.25">
      <c r="A45" s="3" t="s">
        <v>1</v>
      </c>
      <c r="B45" s="2" t="s">
        <v>2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</row>
    <row r="46" spans="1:15" x14ac:dyDescent="0.25">
      <c r="A46" s="5" t="s">
        <v>58</v>
      </c>
      <c r="B46" s="2"/>
      <c r="C46" s="9">
        <f>SUM(C47:C59)</f>
        <v>2330000</v>
      </c>
      <c r="D46" s="9">
        <f>C46/12*3</f>
        <v>582500</v>
      </c>
      <c r="E46" s="6">
        <f>SUM(E47:E59)</f>
        <v>64362.130000000005</v>
      </c>
      <c r="F46" s="6">
        <f>SUM(F47:F59)</f>
        <v>518137.87</v>
      </c>
      <c r="G46" s="4"/>
      <c r="H46" s="4"/>
      <c r="I46" s="4"/>
      <c r="J46" s="4"/>
      <c r="K46" s="4"/>
      <c r="L46" s="4"/>
      <c r="M46" s="4"/>
      <c r="N46" s="4"/>
      <c r="O46" s="4"/>
    </row>
    <row r="47" spans="1:15" x14ac:dyDescent="0.25">
      <c r="A47" s="2" t="s">
        <v>59</v>
      </c>
      <c r="B47" s="2" t="s">
        <v>60</v>
      </c>
      <c r="C47" s="8">
        <v>10000</v>
      </c>
      <c r="D47" s="8">
        <f>C47/12*3</f>
        <v>2500</v>
      </c>
      <c r="E47" s="4">
        <v>978.11</v>
      </c>
      <c r="F47" s="4">
        <f t="shared" si="2"/>
        <v>1521.8899999999999</v>
      </c>
      <c r="G47" s="4"/>
      <c r="H47" s="4"/>
      <c r="I47" s="4"/>
      <c r="J47" s="4"/>
      <c r="K47" s="4"/>
      <c r="L47" s="4"/>
      <c r="M47" s="4"/>
      <c r="N47" s="4"/>
      <c r="O47" s="4"/>
    </row>
    <row r="48" spans="1:15" x14ac:dyDescent="0.25">
      <c r="A48" s="2" t="s">
        <v>61</v>
      </c>
      <c r="B48" s="2" t="s">
        <v>62</v>
      </c>
      <c r="C48" s="8">
        <v>3000</v>
      </c>
      <c r="D48" s="8">
        <f t="shared" ref="D48:D59" si="4">C48/12*3</f>
        <v>750</v>
      </c>
      <c r="E48" s="4">
        <v>1327.92</v>
      </c>
      <c r="F48" s="4">
        <f t="shared" si="2"/>
        <v>-577.92000000000007</v>
      </c>
      <c r="G48" s="4"/>
      <c r="H48" s="4"/>
      <c r="I48" s="4"/>
      <c r="J48" s="4"/>
      <c r="K48" s="4"/>
      <c r="L48" s="4"/>
      <c r="M48" s="4"/>
      <c r="N48" s="4"/>
      <c r="O48" s="4"/>
    </row>
    <row r="49" spans="1:15" x14ac:dyDescent="0.25">
      <c r="A49" s="2" t="s">
        <v>63</v>
      </c>
      <c r="B49" s="2" t="s">
        <v>64</v>
      </c>
      <c r="C49" s="8">
        <v>1000</v>
      </c>
      <c r="D49" s="8">
        <f t="shared" si="4"/>
        <v>250</v>
      </c>
      <c r="E49" s="4">
        <v>350</v>
      </c>
      <c r="F49" s="4">
        <f t="shared" si="2"/>
        <v>-100</v>
      </c>
      <c r="G49" s="4"/>
      <c r="H49" s="4"/>
      <c r="I49" s="4"/>
      <c r="J49" s="4"/>
      <c r="K49" s="4"/>
      <c r="L49" s="4"/>
      <c r="M49" s="4"/>
      <c r="N49" s="4"/>
      <c r="O49" s="4"/>
    </row>
    <row r="50" spans="1:15" x14ac:dyDescent="0.25">
      <c r="A50" s="2" t="s">
        <v>65</v>
      </c>
      <c r="B50" s="2" t="s">
        <v>66</v>
      </c>
      <c r="C50" s="8">
        <v>18000</v>
      </c>
      <c r="D50" s="8">
        <f t="shared" si="4"/>
        <v>4500</v>
      </c>
      <c r="E50" s="4">
        <v>3952.74</v>
      </c>
      <c r="F50" s="4">
        <f t="shared" si="2"/>
        <v>547.26000000000022</v>
      </c>
      <c r="G50" s="4"/>
      <c r="H50" s="4"/>
      <c r="I50" s="4"/>
      <c r="J50" s="4"/>
      <c r="K50" s="4"/>
      <c r="L50" s="4"/>
      <c r="M50" s="4"/>
      <c r="N50" s="4"/>
      <c r="O50" s="4"/>
    </row>
    <row r="51" spans="1:15" x14ac:dyDescent="0.25">
      <c r="A51" s="2" t="s">
        <v>67</v>
      </c>
      <c r="B51" s="2" t="s">
        <v>68</v>
      </c>
      <c r="C51" s="8">
        <v>25000</v>
      </c>
      <c r="D51" s="8">
        <f t="shared" si="4"/>
        <v>6250</v>
      </c>
      <c r="E51" s="4">
        <v>3409.7</v>
      </c>
      <c r="F51" s="4">
        <f t="shared" si="2"/>
        <v>2840.3</v>
      </c>
      <c r="G51" s="4"/>
      <c r="H51" s="4"/>
      <c r="I51" s="4"/>
      <c r="J51" s="4"/>
      <c r="K51" s="4"/>
      <c r="L51" s="4"/>
      <c r="M51" s="4"/>
      <c r="N51" s="4"/>
      <c r="O51" s="4"/>
    </row>
    <row r="52" spans="1:15" x14ac:dyDescent="0.25">
      <c r="A52" s="2" t="s">
        <v>69</v>
      </c>
      <c r="B52" s="2" t="s">
        <v>70</v>
      </c>
      <c r="C52" s="8">
        <v>10000</v>
      </c>
      <c r="D52" s="8">
        <f t="shared" si="4"/>
        <v>2500</v>
      </c>
      <c r="E52" s="4">
        <v>1251.5999999999999</v>
      </c>
      <c r="F52" s="4">
        <f t="shared" si="2"/>
        <v>1248.4000000000001</v>
      </c>
      <c r="G52" s="4"/>
      <c r="H52" s="4"/>
      <c r="I52" s="4"/>
      <c r="J52" s="4"/>
      <c r="K52" s="4"/>
      <c r="L52" s="4"/>
      <c r="M52" s="4"/>
      <c r="N52" s="4"/>
      <c r="O52" s="4"/>
    </row>
    <row r="53" spans="1:15" x14ac:dyDescent="0.25">
      <c r="A53" s="2" t="s">
        <v>71</v>
      </c>
      <c r="B53" s="2" t="s">
        <v>72</v>
      </c>
      <c r="C53" s="8">
        <v>7000</v>
      </c>
      <c r="D53" s="8">
        <f t="shared" si="4"/>
        <v>1750</v>
      </c>
      <c r="E53" s="4">
        <v>0</v>
      </c>
      <c r="F53" s="4">
        <f t="shared" si="2"/>
        <v>1750</v>
      </c>
      <c r="G53" s="4"/>
      <c r="H53" s="4"/>
      <c r="I53" s="4"/>
      <c r="J53" s="4"/>
      <c r="K53" s="4"/>
      <c r="L53" s="4"/>
      <c r="M53" s="4"/>
      <c r="N53" s="4"/>
      <c r="O53" s="4"/>
    </row>
    <row r="54" spans="1:15" x14ac:dyDescent="0.25">
      <c r="A54" s="2" t="s">
        <v>73</v>
      </c>
      <c r="B54" s="2" t="s">
        <v>74</v>
      </c>
      <c r="C54" s="8">
        <v>15000</v>
      </c>
      <c r="D54" s="8">
        <f t="shared" si="4"/>
        <v>3750</v>
      </c>
      <c r="E54" s="4">
        <v>1200</v>
      </c>
      <c r="F54" s="4">
        <f t="shared" si="2"/>
        <v>2550</v>
      </c>
      <c r="G54" s="4"/>
      <c r="H54" s="4"/>
      <c r="I54" s="4"/>
      <c r="J54" s="4"/>
      <c r="K54" s="4"/>
      <c r="L54" s="4"/>
      <c r="M54" s="4"/>
      <c r="N54" s="4"/>
      <c r="O54" s="4"/>
    </row>
    <row r="55" spans="1:15" x14ac:dyDescent="0.25">
      <c r="A55" s="2" t="s">
        <v>75</v>
      </c>
      <c r="B55" s="2" t="s">
        <v>76</v>
      </c>
      <c r="C55" s="8">
        <v>6000</v>
      </c>
      <c r="D55" s="8">
        <f t="shared" si="4"/>
        <v>1500</v>
      </c>
      <c r="E55" s="4">
        <v>0</v>
      </c>
      <c r="F55" s="4">
        <f t="shared" si="2"/>
        <v>1500</v>
      </c>
      <c r="G55" s="4"/>
      <c r="H55" s="4"/>
      <c r="I55" s="4"/>
      <c r="J55" s="4"/>
      <c r="K55" s="4"/>
      <c r="L55" s="4"/>
      <c r="M55" s="4"/>
      <c r="N55" s="4"/>
      <c r="O55" s="4"/>
    </row>
    <row r="56" spans="1:15" x14ac:dyDescent="0.25">
      <c r="A56" s="2" t="s">
        <v>77</v>
      </c>
      <c r="B56" s="2" t="s">
        <v>78</v>
      </c>
      <c r="C56" s="8">
        <v>62000</v>
      </c>
      <c r="D56" s="8">
        <f t="shared" si="4"/>
        <v>15500</v>
      </c>
      <c r="E56" s="4">
        <v>8497.6200000000008</v>
      </c>
      <c r="F56" s="4">
        <f t="shared" si="2"/>
        <v>7002.3799999999992</v>
      </c>
      <c r="G56" s="4"/>
      <c r="H56" s="4"/>
      <c r="I56" s="4"/>
      <c r="J56" s="4"/>
      <c r="K56" s="4"/>
      <c r="L56" s="4"/>
      <c r="M56" s="4"/>
      <c r="N56" s="4"/>
      <c r="O56" s="4"/>
    </row>
    <row r="57" spans="1:15" x14ac:dyDescent="0.25">
      <c r="A57" s="2" t="s">
        <v>79</v>
      </c>
      <c r="B57" s="2" t="s">
        <v>80</v>
      </c>
      <c r="C57" s="8">
        <v>2160000</v>
      </c>
      <c r="D57" s="8">
        <f t="shared" si="4"/>
        <v>540000</v>
      </c>
      <c r="E57" s="4">
        <v>34604.44</v>
      </c>
      <c r="F57" s="4">
        <f t="shared" si="2"/>
        <v>505395.56</v>
      </c>
      <c r="G57" s="4"/>
      <c r="H57" s="4"/>
      <c r="I57" s="4"/>
      <c r="J57" s="4"/>
      <c r="K57" s="4"/>
      <c r="L57" s="4"/>
      <c r="M57" s="4"/>
      <c r="N57" s="4"/>
      <c r="O57" s="4"/>
    </row>
    <row r="58" spans="1:15" x14ac:dyDescent="0.25">
      <c r="A58" s="2" t="s">
        <v>81</v>
      </c>
      <c r="B58" s="2" t="s">
        <v>82</v>
      </c>
      <c r="C58" s="8">
        <v>10000</v>
      </c>
      <c r="D58" s="8">
        <f t="shared" si="4"/>
        <v>2500</v>
      </c>
      <c r="E58" s="4">
        <v>8790</v>
      </c>
      <c r="F58" s="4">
        <f t="shared" si="2"/>
        <v>-6290</v>
      </c>
      <c r="G58" s="4"/>
      <c r="H58" s="4"/>
      <c r="I58" s="4"/>
      <c r="J58" s="4"/>
      <c r="K58" s="4"/>
      <c r="L58" s="4"/>
      <c r="M58" s="4"/>
      <c r="N58" s="4"/>
      <c r="O58" s="4"/>
    </row>
    <row r="59" spans="1:15" x14ac:dyDescent="0.25">
      <c r="A59" s="2" t="s">
        <v>83</v>
      </c>
      <c r="B59" s="2" t="s">
        <v>84</v>
      </c>
      <c r="C59" s="8">
        <v>3000</v>
      </c>
      <c r="D59" s="8">
        <f t="shared" si="4"/>
        <v>750</v>
      </c>
      <c r="E59" s="4">
        <v>0</v>
      </c>
      <c r="F59" s="4">
        <f t="shared" si="2"/>
        <v>750</v>
      </c>
      <c r="G59" s="4"/>
      <c r="H59" s="4"/>
      <c r="I59" s="4"/>
      <c r="J59" s="4"/>
      <c r="K59" s="4"/>
      <c r="L59" s="4"/>
      <c r="M59" s="4"/>
      <c r="N59" s="4"/>
      <c r="O59" s="4"/>
    </row>
    <row r="60" spans="1:15" x14ac:dyDescent="0.25">
      <c r="A60" s="2" t="s">
        <v>2</v>
      </c>
      <c r="B60" s="2" t="s">
        <v>2</v>
      </c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x14ac:dyDescent="0.25">
      <c r="A61" s="3" t="s">
        <v>1</v>
      </c>
      <c r="B61" s="2" t="s">
        <v>2</v>
      </c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x14ac:dyDescent="0.25">
      <c r="A62" s="5" t="s">
        <v>85</v>
      </c>
      <c r="B62" s="5" t="s">
        <v>86</v>
      </c>
      <c r="C62" s="9">
        <f>SUM(C63:C71)</f>
        <v>796000</v>
      </c>
      <c r="D62" s="9">
        <f>C62/12*3</f>
        <v>199000</v>
      </c>
      <c r="E62" s="6">
        <f>SUM(E63:E71)</f>
        <v>169208</v>
      </c>
      <c r="F62" s="6">
        <f>SUM(F63:F71)</f>
        <v>29792</v>
      </c>
      <c r="G62" s="6"/>
      <c r="H62" s="6"/>
      <c r="I62" s="6"/>
      <c r="J62" s="6"/>
      <c r="K62" s="6"/>
      <c r="L62" s="6"/>
      <c r="M62" s="6"/>
      <c r="N62" s="6"/>
      <c r="O62" s="6"/>
    </row>
    <row r="63" spans="1:15" x14ac:dyDescent="0.25">
      <c r="A63" s="2" t="s">
        <v>87</v>
      </c>
      <c r="B63" s="2" t="s">
        <v>88</v>
      </c>
      <c r="C63" s="8">
        <v>456000</v>
      </c>
      <c r="D63" s="8">
        <f>C63/12*3</f>
        <v>114000</v>
      </c>
      <c r="E63" s="4">
        <v>105000</v>
      </c>
      <c r="F63" s="4">
        <f t="shared" si="2"/>
        <v>9000</v>
      </c>
      <c r="G63" s="4"/>
      <c r="H63" s="4"/>
      <c r="I63" s="4"/>
      <c r="J63" s="4"/>
      <c r="K63" s="4"/>
      <c r="L63" s="4"/>
      <c r="M63" s="4"/>
      <c r="N63" s="4"/>
      <c r="O63" s="4"/>
    </row>
    <row r="64" spans="1:15" x14ac:dyDescent="0.25">
      <c r="A64" s="2" t="s">
        <v>89</v>
      </c>
      <c r="B64" s="2" t="s">
        <v>90</v>
      </c>
      <c r="C64" s="8">
        <v>0</v>
      </c>
      <c r="D64" s="8">
        <f t="shared" ref="D64:D71" si="5">C64/12*3</f>
        <v>0</v>
      </c>
      <c r="E64" s="4">
        <v>0</v>
      </c>
      <c r="F64" s="4">
        <f t="shared" si="2"/>
        <v>0</v>
      </c>
      <c r="G64" s="4"/>
      <c r="H64" s="4"/>
      <c r="I64" s="4"/>
      <c r="J64" s="4"/>
      <c r="K64" s="4"/>
      <c r="L64" s="4"/>
      <c r="M64" s="4"/>
      <c r="N64" s="4"/>
      <c r="O64" s="4"/>
    </row>
    <row r="65" spans="1:15" x14ac:dyDescent="0.25">
      <c r="A65" s="2" t="s">
        <v>91</v>
      </c>
      <c r="B65" s="2" t="s">
        <v>92</v>
      </c>
      <c r="C65" s="8">
        <v>66000</v>
      </c>
      <c r="D65" s="8">
        <f t="shared" si="5"/>
        <v>16500</v>
      </c>
      <c r="E65" s="4">
        <v>0</v>
      </c>
      <c r="F65" s="4">
        <f t="shared" si="2"/>
        <v>16500</v>
      </c>
      <c r="G65" s="4"/>
      <c r="H65" s="4"/>
      <c r="I65" s="4"/>
      <c r="J65" s="4"/>
      <c r="K65" s="4"/>
      <c r="L65" s="4"/>
      <c r="M65" s="4"/>
      <c r="N65" s="4"/>
      <c r="O65" s="4"/>
    </row>
    <row r="66" spans="1:15" x14ac:dyDescent="0.25">
      <c r="A66" s="2" t="s">
        <v>93</v>
      </c>
      <c r="B66" s="2" t="s">
        <v>94</v>
      </c>
      <c r="C66" s="8">
        <v>11000</v>
      </c>
      <c r="D66" s="8">
        <f t="shared" si="5"/>
        <v>2750</v>
      </c>
      <c r="E66" s="4">
        <v>0</v>
      </c>
      <c r="F66" s="4">
        <f t="shared" si="2"/>
        <v>2750</v>
      </c>
      <c r="G66" s="4"/>
      <c r="H66" s="4"/>
      <c r="I66" s="4"/>
      <c r="J66" s="4"/>
      <c r="K66" s="4"/>
      <c r="L66" s="4"/>
      <c r="M66" s="4"/>
      <c r="N66" s="4"/>
      <c r="O66" s="4"/>
    </row>
    <row r="67" spans="1:15" x14ac:dyDescent="0.25">
      <c r="A67" s="2" t="s">
        <v>95</v>
      </c>
      <c r="B67" s="2" t="s">
        <v>96</v>
      </c>
      <c r="C67" s="8">
        <v>9000</v>
      </c>
      <c r="D67" s="8">
        <f t="shared" si="5"/>
        <v>2250</v>
      </c>
      <c r="E67" s="4">
        <v>0</v>
      </c>
      <c r="F67" s="4">
        <f t="shared" si="2"/>
        <v>2250</v>
      </c>
      <c r="G67" s="4"/>
      <c r="H67" s="4"/>
      <c r="I67" s="4"/>
      <c r="J67" s="4"/>
      <c r="K67" s="4"/>
      <c r="L67" s="4"/>
      <c r="M67" s="4"/>
      <c r="N67" s="4"/>
      <c r="O67" s="4"/>
    </row>
    <row r="68" spans="1:15" x14ac:dyDescent="0.25">
      <c r="A68" s="2" t="s">
        <v>97</v>
      </c>
      <c r="B68" s="2" t="s">
        <v>98</v>
      </c>
      <c r="C68" s="8">
        <v>142000</v>
      </c>
      <c r="D68" s="8">
        <f t="shared" si="5"/>
        <v>35500</v>
      </c>
      <c r="E68" s="4">
        <v>21994</v>
      </c>
      <c r="F68" s="4">
        <f t="shared" si="2"/>
        <v>13506</v>
      </c>
      <c r="G68" s="4"/>
      <c r="H68" s="4"/>
      <c r="I68" s="4"/>
      <c r="J68" s="4"/>
      <c r="K68" s="4"/>
      <c r="L68" s="4"/>
      <c r="M68" s="4"/>
      <c r="N68" s="4"/>
      <c r="O68" s="4"/>
    </row>
    <row r="69" spans="1:15" x14ac:dyDescent="0.25">
      <c r="A69" s="2" t="s">
        <v>99</v>
      </c>
      <c r="B69" s="2" t="s">
        <v>100</v>
      </c>
      <c r="C69" s="8">
        <v>0</v>
      </c>
      <c r="D69" s="8">
        <f t="shared" si="5"/>
        <v>0</v>
      </c>
      <c r="E69" s="4">
        <v>0</v>
      </c>
      <c r="F69" s="4">
        <f t="shared" si="2"/>
        <v>0</v>
      </c>
      <c r="G69" s="4"/>
      <c r="H69" s="4"/>
      <c r="I69" s="4"/>
      <c r="J69" s="4"/>
      <c r="K69" s="4"/>
      <c r="L69" s="4"/>
      <c r="M69" s="4"/>
      <c r="N69" s="4"/>
      <c r="O69" s="4"/>
    </row>
    <row r="70" spans="1:15" x14ac:dyDescent="0.25">
      <c r="A70" s="2" t="s">
        <v>101</v>
      </c>
      <c r="B70" s="2" t="s">
        <v>102</v>
      </c>
      <c r="C70" s="8">
        <v>100000</v>
      </c>
      <c r="D70" s="8">
        <f t="shared" si="5"/>
        <v>25000</v>
      </c>
      <c r="E70" s="4">
        <v>42214</v>
      </c>
      <c r="F70" s="4">
        <f t="shared" si="2"/>
        <v>-17214</v>
      </c>
      <c r="G70" s="4"/>
      <c r="H70" s="4"/>
      <c r="I70" s="4"/>
      <c r="J70" s="4"/>
      <c r="K70" s="4"/>
      <c r="L70" s="4"/>
      <c r="M70" s="4"/>
      <c r="N70" s="4"/>
      <c r="O70" s="4"/>
    </row>
    <row r="71" spans="1:15" x14ac:dyDescent="0.25">
      <c r="A71" s="2" t="s">
        <v>103</v>
      </c>
      <c r="B71" s="2" t="s">
        <v>104</v>
      </c>
      <c r="C71" s="8">
        <v>12000</v>
      </c>
      <c r="D71" s="8">
        <f t="shared" si="5"/>
        <v>3000</v>
      </c>
      <c r="E71" s="4">
        <v>0</v>
      </c>
      <c r="F71" s="4">
        <f t="shared" si="2"/>
        <v>3000</v>
      </c>
      <c r="G71" s="4"/>
      <c r="H71" s="4"/>
      <c r="I71" s="4"/>
      <c r="J71" s="4"/>
      <c r="K71" s="4"/>
      <c r="L71" s="4"/>
      <c r="M71" s="4"/>
      <c r="N71" s="4"/>
      <c r="O71" s="4"/>
    </row>
    <row r="72" spans="1:15" x14ac:dyDescent="0.25">
      <c r="A72" s="2" t="s">
        <v>2</v>
      </c>
      <c r="B72" s="2" t="s">
        <v>2</v>
      </c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</row>
    <row r="73" spans="1:15" x14ac:dyDescent="0.25">
      <c r="A73" s="3" t="s">
        <v>1</v>
      </c>
      <c r="B73" s="2" t="s">
        <v>2</v>
      </c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</row>
    <row r="74" spans="1:15" x14ac:dyDescent="0.25">
      <c r="A74" s="5" t="s">
        <v>105</v>
      </c>
      <c r="B74" s="5" t="s">
        <v>106</v>
      </c>
      <c r="C74" s="9">
        <f>SUM(C75:C78)</f>
        <v>-15000</v>
      </c>
      <c r="D74" s="9">
        <f>C74/12*3</f>
        <v>-3750</v>
      </c>
      <c r="E74" s="6">
        <v>0</v>
      </c>
      <c r="F74" s="6">
        <f>SUM(F75:F78)</f>
        <v>-3750</v>
      </c>
      <c r="G74" s="6"/>
      <c r="H74" s="6"/>
      <c r="I74" s="6"/>
      <c r="J74" s="6"/>
      <c r="K74" s="6"/>
      <c r="L74" s="6"/>
      <c r="M74" s="6"/>
      <c r="N74" s="6"/>
      <c r="O74" s="6"/>
    </row>
    <row r="75" spans="1:15" x14ac:dyDescent="0.25">
      <c r="A75" s="2" t="s">
        <v>107</v>
      </c>
      <c r="B75" s="2" t="s">
        <v>108</v>
      </c>
      <c r="C75" s="8">
        <v>-17000</v>
      </c>
      <c r="D75" s="8">
        <f>C75/12*3</f>
        <v>-4250</v>
      </c>
      <c r="E75" s="4">
        <v>0</v>
      </c>
      <c r="F75" s="4">
        <f t="shared" si="2"/>
        <v>-4250</v>
      </c>
      <c r="G75" s="4"/>
      <c r="H75" s="4"/>
      <c r="I75" s="4"/>
      <c r="J75" s="4"/>
      <c r="K75" s="4"/>
      <c r="L75" s="4"/>
      <c r="M75" s="4"/>
      <c r="N75" s="4"/>
      <c r="O75" s="4"/>
    </row>
    <row r="76" spans="1:15" x14ac:dyDescent="0.25">
      <c r="A76" s="2" t="s">
        <v>109</v>
      </c>
      <c r="B76" s="2" t="s">
        <v>110</v>
      </c>
      <c r="C76" s="8">
        <v>1000</v>
      </c>
      <c r="D76" s="8">
        <f t="shared" ref="D76:D78" si="6">C76/12*3</f>
        <v>250</v>
      </c>
      <c r="E76" s="4">
        <v>0</v>
      </c>
      <c r="F76" s="4">
        <f t="shared" si="2"/>
        <v>250</v>
      </c>
      <c r="G76" s="4"/>
      <c r="H76" s="4"/>
      <c r="I76" s="4"/>
      <c r="J76" s="4"/>
      <c r="K76" s="4"/>
      <c r="L76" s="4"/>
      <c r="M76" s="4"/>
      <c r="N76" s="4"/>
      <c r="O76" s="4"/>
    </row>
    <row r="77" spans="1:15" x14ac:dyDescent="0.25">
      <c r="A77" s="2" t="s">
        <v>111</v>
      </c>
      <c r="B77" s="2" t="s">
        <v>112</v>
      </c>
      <c r="C77" s="8">
        <v>1000</v>
      </c>
      <c r="D77" s="8">
        <f t="shared" si="6"/>
        <v>250</v>
      </c>
      <c r="E77" s="4">
        <v>0</v>
      </c>
      <c r="F77" s="4">
        <f t="shared" si="2"/>
        <v>250</v>
      </c>
      <c r="G77" s="4"/>
      <c r="H77" s="4"/>
      <c r="I77" s="4"/>
      <c r="J77" s="4"/>
      <c r="K77" s="4"/>
      <c r="L77" s="4"/>
      <c r="M77" s="4"/>
      <c r="N77" s="4"/>
      <c r="O77" s="4"/>
    </row>
    <row r="78" spans="1:15" x14ac:dyDescent="0.25">
      <c r="A78" s="2" t="s">
        <v>113</v>
      </c>
      <c r="B78" s="2" t="s">
        <v>114</v>
      </c>
      <c r="C78" s="8">
        <v>0</v>
      </c>
      <c r="D78" s="8">
        <f t="shared" si="6"/>
        <v>0</v>
      </c>
      <c r="E78" s="4">
        <v>0</v>
      </c>
      <c r="F78" s="4">
        <f t="shared" si="2"/>
        <v>0</v>
      </c>
      <c r="G78" s="4"/>
      <c r="H78" s="4"/>
      <c r="I78" s="4"/>
      <c r="J78" s="4"/>
      <c r="K78" s="4"/>
      <c r="L78" s="4"/>
      <c r="M78" s="4"/>
      <c r="N78" s="4"/>
      <c r="O78" s="4"/>
    </row>
    <row r="79" spans="1:15" x14ac:dyDescent="0.25">
      <c r="B79" s="1" t="s">
        <v>115</v>
      </c>
      <c r="C79" s="9">
        <f>SUM(C6+C14)</f>
        <v>-159000</v>
      </c>
      <c r="D79" s="9"/>
      <c r="E79" s="6">
        <f>SUM(E6+E14)</f>
        <v>-1232458.01</v>
      </c>
      <c r="F79" s="6">
        <f>F6-F14</f>
        <v>-3603708.0100000007</v>
      </c>
      <c r="G79" s="6"/>
      <c r="H79" s="6"/>
      <c r="I79" s="6"/>
      <c r="J79" s="6"/>
      <c r="K79" s="6"/>
      <c r="L79" s="6"/>
      <c r="M79" s="6"/>
      <c r="N79" s="6"/>
      <c r="O79" s="6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"/>
  <sheetViews>
    <sheetView topLeftCell="A23" workbookViewId="0">
      <selection activeCell="C43" sqref="C43"/>
    </sheetView>
  </sheetViews>
  <sheetFormatPr defaultRowHeight="15" x14ac:dyDescent="0.25"/>
  <cols>
    <col min="1" max="1" width="7.85546875" bestFit="1" customWidth="1"/>
    <col min="2" max="2" width="24.42578125" bestFit="1" customWidth="1"/>
    <col min="3" max="3" width="24.42578125" customWidth="1"/>
    <col min="4" max="4" width="24.42578125" style="16" customWidth="1"/>
    <col min="5" max="5" width="21" bestFit="1" customWidth="1"/>
    <col min="6" max="6" width="11.42578125" bestFit="1" customWidth="1"/>
  </cols>
  <sheetData>
    <row r="1" spans="1:15" x14ac:dyDescent="0.25">
      <c r="A1" s="7" t="s">
        <v>116</v>
      </c>
      <c r="C1" s="8"/>
      <c r="D1" s="8"/>
      <c r="E1" s="10"/>
      <c r="F1" s="8"/>
    </row>
    <row r="2" spans="1:15" x14ac:dyDescent="0.25">
      <c r="A2" s="12">
        <v>2015</v>
      </c>
      <c r="C2" s="8"/>
      <c r="D2" s="8"/>
      <c r="E2" s="10"/>
      <c r="F2" s="10"/>
    </row>
    <row r="3" spans="1:15" x14ac:dyDescent="0.25">
      <c r="A3" s="7" t="s">
        <v>117</v>
      </c>
      <c r="C3" s="8"/>
      <c r="D3" s="8"/>
      <c r="E3" s="10"/>
      <c r="F3" s="10"/>
    </row>
    <row r="4" spans="1:15" x14ac:dyDescent="0.25">
      <c r="A4" s="1" t="s">
        <v>129</v>
      </c>
      <c r="B4" s="1"/>
      <c r="C4" s="9" t="s">
        <v>118</v>
      </c>
      <c r="D4" s="9" t="s">
        <v>118</v>
      </c>
      <c r="E4" s="11" t="s">
        <v>0</v>
      </c>
      <c r="F4" s="11" t="s">
        <v>119</v>
      </c>
      <c r="G4" s="1"/>
      <c r="H4" s="1"/>
      <c r="I4" s="1"/>
      <c r="J4" s="1"/>
      <c r="K4" s="1"/>
      <c r="L4" s="1"/>
      <c r="M4" s="1"/>
      <c r="N4" s="1"/>
      <c r="O4" s="1"/>
    </row>
    <row r="5" spans="1:15" x14ac:dyDescent="0.25">
      <c r="A5" s="3" t="s">
        <v>1</v>
      </c>
      <c r="B5" s="2" t="s">
        <v>2</v>
      </c>
      <c r="C5" s="8"/>
      <c r="D5" s="8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x14ac:dyDescent="0.25">
      <c r="A6" s="5" t="s">
        <v>3</v>
      </c>
      <c r="B6" s="5" t="s">
        <v>4</v>
      </c>
      <c r="C6" s="9">
        <f>SUM(C7:C7)</f>
        <v>-2163000</v>
      </c>
      <c r="D6" s="9"/>
      <c r="E6" s="6">
        <v>0</v>
      </c>
      <c r="F6" s="6">
        <f>SUM(F7:F7)</f>
        <v>0</v>
      </c>
      <c r="G6" s="6"/>
      <c r="H6" s="6"/>
      <c r="I6" s="6"/>
      <c r="J6" s="6"/>
      <c r="K6" s="6"/>
      <c r="L6" s="6"/>
      <c r="M6" s="6"/>
      <c r="N6" s="6"/>
      <c r="O6" s="6"/>
    </row>
    <row r="7" spans="1:15" x14ac:dyDescent="0.25">
      <c r="A7" s="2" t="s">
        <v>7</v>
      </c>
      <c r="B7" s="2" t="s">
        <v>8</v>
      </c>
      <c r="C7" s="8">
        <f>SUM(C9:C11)</f>
        <v>-2163000</v>
      </c>
      <c r="D7" s="8"/>
      <c r="E7" s="4">
        <v>0</v>
      </c>
      <c r="F7" s="4">
        <f t="shared" ref="F7" si="0">SUM(D7)-E7</f>
        <v>0</v>
      </c>
      <c r="G7" s="4"/>
      <c r="H7" s="4"/>
      <c r="I7" s="4"/>
      <c r="J7" s="4"/>
      <c r="K7" s="4"/>
      <c r="L7" s="4"/>
      <c r="M7" s="4"/>
      <c r="N7" s="4"/>
      <c r="O7" s="4"/>
    </row>
    <row r="8" spans="1:15" x14ac:dyDescent="0.25">
      <c r="A8" s="3" t="s">
        <v>122</v>
      </c>
      <c r="B8" s="2"/>
      <c r="C8" s="8"/>
      <c r="D8" s="8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1:15" x14ac:dyDescent="0.25">
      <c r="A9" s="2" t="s">
        <v>130</v>
      </c>
      <c r="B9" s="2" t="s">
        <v>124</v>
      </c>
      <c r="C9" s="8">
        <v>-275000</v>
      </c>
      <c r="D9" s="8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1:15" x14ac:dyDescent="0.25">
      <c r="A10" s="2" t="s">
        <v>131</v>
      </c>
      <c r="B10" s="2" t="s">
        <v>126</v>
      </c>
      <c r="C10" s="8">
        <v>-1338000</v>
      </c>
      <c r="D10" s="8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 x14ac:dyDescent="0.25">
      <c r="A11" s="2" t="s">
        <v>132</v>
      </c>
      <c r="B11" s="2" t="s">
        <v>128</v>
      </c>
      <c r="C11" s="8">
        <v>-550000</v>
      </c>
      <c r="D11" s="8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15" x14ac:dyDescent="0.25">
      <c r="A12" s="2"/>
      <c r="B12" s="2"/>
      <c r="C12" s="8"/>
      <c r="D12" s="8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x14ac:dyDescent="0.25">
      <c r="A13" s="2"/>
      <c r="B13" s="2"/>
      <c r="C13" s="8"/>
      <c r="D13" s="8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x14ac:dyDescent="0.25">
      <c r="A14" s="2"/>
      <c r="B14" s="2"/>
      <c r="C14" s="8"/>
      <c r="D14" s="8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1:15" x14ac:dyDescent="0.25">
      <c r="A15" s="2" t="s">
        <v>2</v>
      </c>
      <c r="B15" s="2" t="s">
        <v>2</v>
      </c>
      <c r="C15" s="9" t="s">
        <v>118</v>
      </c>
      <c r="D15" s="9" t="s">
        <v>133</v>
      </c>
      <c r="E15" s="6" t="s">
        <v>134</v>
      </c>
      <c r="F15" s="6" t="s">
        <v>119</v>
      </c>
      <c r="G15" s="4"/>
      <c r="H15" s="4"/>
      <c r="I15" s="4"/>
      <c r="J15" s="4"/>
      <c r="K15" s="4"/>
      <c r="L15" s="4"/>
      <c r="M15" s="4"/>
      <c r="N15" s="4"/>
      <c r="O15" s="4"/>
    </row>
    <row r="16" spans="1:15" x14ac:dyDescent="0.25">
      <c r="A16" s="2"/>
      <c r="B16" s="2"/>
      <c r="C16" s="9"/>
      <c r="D16" s="9"/>
      <c r="E16" s="6"/>
      <c r="F16" s="6"/>
      <c r="G16" s="4"/>
      <c r="H16" s="4"/>
      <c r="I16" s="4"/>
      <c r="J16" s="4"/>
      <c r="K16" s="4"/>
      <c r="L16" s="4"/>
      <c r="M16" s="4"/>
      <c r="N16" s="4"/>
      <c r="O16" s="4"/>
    </row>
    <row r="17" spans="1:15" x14ac:dyDescent="0.25">
      <c r="A17" s="2"/>
      <c r="B17" s="5" t="s">
        <v>10</v>
      </c>
      <c r="C17" s="9">
        <f>SUM(C23:C45)</f>
        <v>2160000</v>
      </c>
      <c r="D17" s="9">
        <f>C17/12*2</f>
        <v>360000</v>
      </c>
      <c r="E17" s="6">
        <f>E19+E28+E34</f>
        <v>42544.14</v>
      </c>
      <c r="F17" s="6">
        <f>D17-E17</f>
        <v>317455.86</v>
      </c>
      <c r="G17" s="4"/>
      <c r="H17" s="4"/>
      <c r="I17" s="4"/>
      <c r="J17" s="4"/>
      <c r="K17" s="4"/>
      <c r="L17" s="4"/>
      <c r="M17" s="4"/>
      <c r="N17" s="4"/>
      <c r="O17" s="4"/>
    </row>
    <row r="18" spans="1:15" x14ac:dyDescent="0.25">
      <c r="A18" s="3" t="s">
        <v>1</v>
      </c>
      <c r="B18" s="5"/>
      <c r="C18" s="9"/>
      <c r="D18" s="9"/>
      <c r="E18" s="6"/>
      <c r="F18" s="6"/>
      <c r="G18" s="4"/>
      <c r="H18" s="4"/>
      <c r="I18" s="4"/>
      <c r="J18" s="4"/>
      <c r="K18" s="4"/>
      <c r="L18" s="4"/>
      <c r="M18" s="4"/>
      <c r="N18" s="4"/>
      <c r="O18" s="4"/>
    </row>
    <row r="19" spans="1:15" x14ac:dyDescent="0.25">
      <c r="A19" s="5" t="s">
        <v>9</v>
      </c>
      <c r="B19" s="5"/>
      <c r="C19" s="9"/>
      <c r="D19" s="9"/>
      <c r="E19" s="6">
        <v>7757</v>
      </c>
      <c r="F19" s="6"/>
      <c r="G19" s="4"/>
      <c r="H19" s="4"/>
      <c r="I19" s="4"/>
      <c r="J19" s="4"/>
      <c r="K19" s="4"/>
      <c r="L19" s="4"/>
      <c r="M19" s="4"/>
      <c r="N19" s="4"/>
      <c r="O19" s="4"/>
    </row>
    <row r="20" spans="1:15" s="21" customFormat="1" x14ac:dyDescent="0.25">
      <c r="A20" s="25" t="s">
        <v>27</v>
      </c>
      <c r="B20" s="25" t="s">
        <v>28</v>
      </c>
      <c r="C20" s="9"/>
      <c r="D20" s="9"/>
      <c r="E20" s="17">
        <v>7757</v>
      </c>
      <c r="F20" s="26"/>
      <c r="G20" s="24"/>
      <c r="H20" s="24"/>
      <c r="I20" s="24"/>
      <c r="J20" s="24"/>
      <c r="K20" s="24"/>
      <c r="L20" s="24"/>
      <c r="M20" s="24"/>
      <c r="N20" s="24"/>
      <c r="O20" s="24"/>
    </row>
    <row r="21" spans="1:15" s="21" customFormat="1" x14ac:dyDescent="0.25">
      <c r="A21" s="23" t="s">
        <v>122</v>
      </c>
      <c r="B21" s="25"/>
      <c r="C21" s="9"/>
      <c r="D21" s="9"/>
      <c r="E21" s="26"/>
      <c r="F21" s="26"/>
      <c r="G21" s="24"/>
      <c r="H21" s="24"/>
      <c r="I21" s="24"/>
      <c r="J21" s="24"/>
      <c r="K21" s="24"/>
      <c r="L21" s="24"/>
      <c r="M21" s="24"/>
      <c r="N21" s="24"/>
      <c r="O21" s="24"/>
    </row>
    <row r="22" spans="1:15" s="21" customFormat="1" x14ac:dyDescent="0.25">
      <c r="A22" s="18" t="s">
        <v>123</v>
      </c>
      <c r="B22" s="22" t="s">
        <v>124</v>
      </c>
      <c r="C22" s="9"/>
      <c r="D22" s="9"/>
      <c r="E22" s="17">
        <v>7757</v>
      </c>
      <c r="F22" s="26"/>
      <c r="G22" s="24"/>
      <c r="H22" s="24"/>
      <c r="I22" s="24"/>
      <c r="J22" s="24"/>
      <c r="K22" s="24"/>
      <c r="L22" s="24"/>
      <c r="M22" s="24"/>
      <c r="N22" s="24"/>
      <c r="O22" s="24"/>
    </row>
    <row r="23" spans="1:15" x14ac:dyDescent="0.25">
      <c r="A23" s="5" t="s">
        <v>29</v>
      </c>
      <c r="B23" s="5" t="s">
        <v>30</v>
      </c>
      <c r="C23" s="9"/>
      <c r="D23" s="9"/>
      <c r="E23" s="17">
        <v>0</v>
      </c>
      <c r="F23" s="6"/>
      <c r="G23" s="4"/>
      <c r="H23" s="4"/>
      <c r="I23" s="4"/>
      <c r="J23" s="4"/>
      <c r="K23" s="4"/>
      <c r="L23" s="4"/>
      <c r="M23" s="4"/>
      <c r="N23" s="4"/>
      <c r="O23" s="4"/>
    </row>
    <row r="24" spans="1:15" x14ac:dyDescent="0.25">
      <c r="A24" s="3" t="s">
        <v>122</v>
      </c>
      <c r="B24" s="2" t="s">
        <v>2</v>
      </c>
      <c r="C24" s="2"/>
      <c r="D24" s="14"/>
      <c r="E24" s="4"/>
      <c r="F24" s="4"/>
      <c r="G24" s="4"/>
      <c r="H24" s="4"/>
      <c r="I24" s="4"/>
      <c r="J24" s="4"/>
      <c r="K24" s="4"/>
      <c r="L24" s="4"/>
      <c r="M24" s="4"/>
    </row>
    <row r="25" spans="1:15" x14ac:dyDescent="0.25">
      <c r="A25" s="2" t="s">
        <v>123</v>
      </c>
      <c r="B25" s="2" t="s">
        <v>124</v>
      </c>
      <c r="C25" s="2"/>
      <c r="D25" s="14"/>
      <c r="E25" s="4">
        <v>0</v>
      </c>
      <c r="F25" s="4"/>
      <c r="G25" s="4"/>
      <c r="H25" s="4"/>
      <c r="I25" s="4"/>
      <c r="J25" s="4"/>
      <c r="K25" s="4"/>
      <c r="L25" s="4"/>
      <c r="M25" s="4"/>
    </row>
    <row r="26" spans="1:15" x14ac:dyDescent="0.25">
      <c r="A26" s="2" t="s">
        <v>2</v>
      </c>
      <c r="B26" s="2" t="s">
        <v>2</v>
      </c>
      <c r="C26" s="2"/>
      <c r="D26" s="14"/>
      <c r="E26" s="4"/>
      <c r="F26" s="4"/>
      <c r="G26" s="4"/>
      <c r="H26" s="4"/>
      <c r="I26" s="4"/>
      <c r="J26" s="4"/>
      <c r="K26" s="4"/>
      <c r="L26" s="4"/>
      <c r="M26" s="4"/>
    </row>
    <row r="27" spans="1:15" x14ac:dyDescent="0.25">
      <c r="A27" s="3" t="s">
        <v>1</v>
      </c>
      <c r="B27" s="2" t="s">
        <v>2</v>
      </c>
      <c r="C27" s="2"/>
      <c r="D27" s="14"/>
      <c r="E27" s="4"/>
      <c r="F27" s="4"/>
      <c r="G27" s="4"/>
      <c r="H27" s="4"/>
      <c r="I27" s="4"/>
      <c r="J27" s="4"/>
      <c r="K27" s="4"/>
      <c r="L27" s="4"/>
      <c r="M27" s="4"/>
    </row>
    <row r="28" spans="1:15" x14ac:dyDescent="0.25">
      <c r="A28" s="5" t="s">
        <v>39</v>
      </c>
      <c r="B28" s="5" t="s">
        <v>2</v>
      </c>
      <c r="C28" s="5"/>
      <c r="D28" s="15"/>
      <c r="E28" s="6">
        <v>0</v>
      </c>
      <c r="F28" s="6"/>
      <c r="G28" s="6"/>
      <c r="H28" s="6"/>
      <c r="I28" s="6"/>
      <c r="J28" s="6"/>
      <c r="K28" s="6"/>
      <c r="L28" s="6"/>
      <c r="M28" s="6"/>
    </row>
    <row r="29" spans="1:15" s="20" customFormat="1" x14ac:dyDescent="0.25">
      <c r="A29" s="18" t="s">
        <v>56</v>
      </c>
      <c r="B29" s="18" t="s">
        <v>57</v>
      </c>
      <c r="C29" s="18"/>
      <c r="D29" s="19"/>
      <c r="E29" s="17">
        <v>0</v>
      </c>
      <c r="F29" s="17"/>
      <c r="G29" s="17"/>
      <c r="H29" s="17"/>
      <c r="I29" s="17"/>
      <c r="J29" s="17"/>
      <c r="K29" s="17"/>
      <c r="L29" s="17"/>
      <c r="M29" s="17"/>
    </row>
    <row r="30" spans="1:15" x14ac:dyDescent="0.25">
      <c r="A30" s="3" t="s">
        <v>122</v>
      </c>
      <c r="B30" s="2" t="s">
        <v>2</v>
      </c>
      <c r="C30" s="2"/>
      <c r="D30" s="14"/>
      <c r="E30" s="4"/>
      <c r="F30" s="4"/>
      <c r="G30" s="4"/>
      <c r="H30" s="4"/>
      <c r="I30" s="4"/>
      <c r="J30" s="4"/>
      <c r="K30" s="4"/>
      <c r="L30" s="4"/>
      <c r="M30" s="4"/>
    </row>
    <row r="31" spans="1:15" x14ac:dyDescent="0.25">
      <c r="A31" s="2" t="s">
        <v>127</v>
      </c>
      <c r="B31" s="2" t="s">
        <v>128</v>
      </c>
      <c r="C31" s="2"/>
      <c r="D31" s="14"/>
      <c r="E31" s="4">
        <v>0</v>
      </c>
      <c r="F31" s="4"/>
      <c r="G31" s="4"/>
      <c r="H31" s="4"/>
      <c r="I31" s="4"/>
      <c r="J31" s="4"/>
      <c r="K31" s="4"/>
      <c r="L31" s="4"/>
      <c r="M31" s="4"/>
    </row>
    <row r="32" spans="1:15" x14ac:dyDescent="0.25">
      <c r="A32" s="2" t="s">
        <v>2</v>
      </c>
      <c r="B32" s="2" t="s">
        <v>2</v>
      </c>
      <c r="C32" s="2"/>
      <c r="D32" s="14"/>
      <c r="E32" s="4"/>
      <c r="F32" s="4"/>
      <c r="G32" s="4"/>
      <c r="H32" s="4"/>
      <c r="I32" s="4"/>
      <c r="J32" s="4"/>
      <c r="K32" s="4"/>
      <c r="L32" s="4"/>
      <c r="M32" s="4"/>
    </row>
    <row r="33" spans="1:13" x14ac:dyDescent="0.25">
      <c r="A33" s="3" t="s">
        <v>1</v>
      </c>
      <c r="B33" s="2" t="s">
        <v>2</v>
      </c>
      <c r="C33" s="2"/>
      <c r="D33" s="14"/>
      <c r="E33" s="4"/>
      <c r="F33" s="4"/>
      <c r="G33" s="4"/>
      <c r="H33" s="4"/>
      <c r="I33" s="4"/>
      <c r="J33" s="4"/>
      <c r="K33" s="4"/>
      <c r="L33" s="4"/>
      <c r="M33" s="4"/>
    </row>
    <row r="34" spans="1:13" x14ac:dyDescent="0.25">
      <c r="A34" s="5" t="s">
        <v>58</v>
      </c>
      <c r="B34" s="5" t="s">
        <v>2</v>
      </c>
      <c r="C34" s="5"/>
      <c r="D34" s="15"/>
      <c r="E34" s="6">
        <v>34787.14</v>
      </c>
      <c r="F34" s="6"/>
      <c r="G34" s="6"/>
      <c r="H34" s="6"/>
      <c r="I34" s="6"/>
      <c r="J34" s="6"/>
      <c r="K34" s="6"/>
      <c r="L34" s="6"/>
      <c r="M34" s="6"/>
    </row>
    <row r="35" spans="1:13" s="20" customFormat="1" x14ac:dyDescent="0.25">
      <c r="A35" s="18" t="s">
        <v>65</v>
      </c>
      <c r="B35" s="18" t="s">
        <v>66</v>
      </c>
      <c r="C35" s="18"/>
      <c r="D35" s="19"/>
      <c r="E35" s="17">
        <v>0</v>
      </c>
      <c r="F35" s="17"/>
      <c r="G35" s="17"/>
      <c r="H35" s="17"/>
      <c r="I35" s="17"/>
      <c r="J35" s="17"/>
      <c r="K35" s="17"/>
      <c r="L35" s="17"/>
      <c r="M35" s="17"/>
    </row>
    <row r="36" spans="1:13" x14ac:dyDescent="0.25">
      <c r="A36" s="3" t="s">
        <v>122</v>
      </c>
      <c r="B36" s="2" t="s">
        <v>2</v>
      </c>
      <c r="C36" s="2"/>
      <c r="D36" s="14"/>
      <c r="E36" s="4"/>
      <c r="F36" s="4"/>
      <c r="G36" s="4"/>
      <c r="H36" s="4"/>
      <c r="I36" s="4"/>
      <c r="J36" s="4"/>
      <c r="K36" s="4"/>
      <c r="L36" s="4"/>
      <c r="M36" s="4"/>
    </row>
    <row r="37" spans="1:13" x14ac:dyDescent="0.25">
      <c r="A37" s="2" t="s">
        <v>125</v>
      </c>
      <c r="B37" s="2" t="s">
        <v>126</v>
      </c>
      <c r="C37" s="2"/>
      <c r="D37" s="14"/>
      <c r="E37" s="4">
        <v>0</v>
      </c>
      <c r="F37" s="4"/>
      <c r="G37" s="4"/>
      <c r="H37" s="4"/>
      <c r="I37" s="4"/>
      <c r="J37" s="4"/>
      <c r="K37" s="4"/>
      <c r="L37" s="4"/>
      <c r="M37" s="4"/>
    </row>
    <row r="38" spans="1:13" s="20" customFormat="1" x14ac:dyDescent="0.25">
      <c r="A38" s="18" t="s">
        <v>69</v>
      </c>
      <c r="B38" s="18" t="s">
        <v>70</v>
      </c>
      <c r="C38" s="18"/>
      <c r="D38" s="19"/>
      <c r="E38" s="17">
        <v>182.7</v>
      </c>
      <c r="F38" s="17"/>
      <c r="G38" s="17"/>
      <c r="H38" s="17"/>
      <c r="I38" s="17"/>
      <c r="J38" s="17"/>
      <c r="K38" s="17"/>
      <c r="L38" s="17"/>
      <c r="M38" s="17"/>
    </row>
    <row r="39" spans="1:13" x14ac:dyDescent="0.25">
      <c r="A39" s="3" t="s">
        <v>122</v>
      </c>
      <c r="B39" s="2" t="s">
        <v>2</v>
      </c>
      <c r="C39" s="2"/>
      <c r="D39" s="14"/>
      <c r="E39" s="4"/>
      <c r="F39" s="4"/>
      <c r="G39" s="4"/>
      <c r="H39" s="4"/>
      <c r="I39" s="4"/>
      <c r="J39" s="4"/>
      <c r="K39" s="4"/>
      <c r="L39" s="4"/>
      <c r="M39" s="4"/>
    </row>
    <row r="40" spans="1:13" x14ac:dyDescent="0.25">
      <c r="A40" s="2" t="s">
        <v>127</v>
      </c>
      <c r="B40" s="2" t="s">
        <v>128</v>
      </c>
      <c r="C40" s="2"/>
      <c r="D40" s="14"/>
      <c r="E40" s="4">
        <v>182.7</v>
      </c>
      <c r="F40" s="4"/>
      <c r="G40" s="4"/>
      <c r="H40" s="4"/>
      <c r="I40" s="4"/>
      <c r="J40" s="4"/>
      <c r="K40" s="4"/>
      <c r="L40" s="4"/>
      <c r="M40" s="4"/>
    </row>
    <row r="41" spans="1:13" s="20" customFormat="1" x14ac:dyDescent="0.25">
      <c r="A41" s="18" t="s">
        <v>79</v>
      </c>
      <c r="B41" s="18" t="s">
        <v>80</v>
      </c>
      <c r="C41" s="18"/>
      <c r="D41" s="19"/>
      <c r="E41" s="17">
        <v>34604.44</v>
      </c>
      <c r="F41" s="17"/>
      <c r="G41" s="17"/>
      <c r="H41" s="17"/>
      <c r="I41" s="17"/>
      <c r="J41" s="17"/>
      <c r="K41" s="17"/>
      <c r="L41" s="17"/>
      <c r="M41" s="17"/>
    </row>
    <row r="42" spans="1:13" x14ac:dyDescent="0.25">
      <c r="A42" s="3" t="s">
        <v>122</v>
      </c>
      <c r="B42" s="2" t="s">
        <v>2</v>
      </c>
      <c r="C42" s="2"/>
      <c r="D42" s="14"/>
      <c r="E42" s="4"/>
      <c r="F42" s="4"/>
      <c r="G42" s="4"/>
      <c r="H42" s="4"/>
      <c r="I42" s="4"/>
      <c r="J42" s="4"/>
      <c r="K42" s="4"/>
      <c r="L42" s="4"/>
      <c r="M42" s="4"/>
    </row>
    <row r="43" spans="1:13" x14ac:dyDescent="0.25">
      <c r="A43" s="2" t="s">
        <v>123</v>
      </c>
      <c r="B43" s="2" t="s">
        <v>124</v>
      </c>
      <c r="C43" s="8">
        <v>310000</v>
      </c>
      <c r="D43" s="8">
        <f>C43/12*2</f>
        <v>51666.666666666664</v>
      </c>
      <c r="E43" s="4">
        <v>34596.730000000003</v>
      </c>
      <c r="F43" s="4">
        <f>D43-E43</f>
        <v>17069.936666666661</v>
      </c>
      <c r="G43" s="4"/>
      <c r="H43" s="4"/>
      <c r="I43" s="4"/>
      <c r="J43" s="4"/>
      <c r="K43" s="4"/>
      <c r="L43" s="4"/>
      <c r="M43" s="4"/>
    </row>
    <row r="44" spans="1:13" x14ac:dyDescent="0.25">
      <c r="A44" s="2" t="s">
        <v>125</v>
      </c>
      <c r="B44" s="2" t="s">
        <v>126</v>
      </c>
      <c r="C44" s="8">
        <v>1300000</v>
      </c>
      <c r="D44" s="8">
        <f>C44/12*2</f>
        <v>216666.66666666666</v>
      </c>
      <c r="E44" s="4">
        <v>7.71</v>
      </c>
      <c r="F44" s="4">
        <f>D44-E44</f>
        <v>216658.95666666667</v>
      </c>
      <c r="G44" s="4"/>
      <c r="H44" s="4"/>
      <c r="I44" s="4"/>
      <c r="J44" s="4"/>
      <c r="K44" s="4"/>
      <c r="L44" s="4"/>
      <c r="M44" s="4"/>
    </row>
    <row r="45" spans="1:13" x14ac:dyDescent="0.25">
      <c r="A45" s="2" t="s">
        <v>127</v>
      </c>
      <c r="B45" s="2" t="s">
        <v>128</v>
      </c>
      <c r="C45" s="8">
        <v>550000</v>
      </c>
      <c r="D45" s="8">
        <f>C45/12*2</f>
        <v>91666.666666666672</v>
      </c>
      <c r="E45" s="4">
        <v>0</v>
      </c>
      <c r="F45" s="4">
        <f>D45-E45</f>
        <v>91666.666666666672</v>
      </c>
      <c r="G45" s="4"/>
      <c r="H45" s="4"/>
      <c r="I45" s="4"/>
      <c r="J45" s="4"/>
      <c r="K45" s="4"/>
      <c r="L45" s="4"/>
      <c r="M45" s="4"/>
    </row>
    <row r="46" spans="1:13" x14ac:dyDescent="0.25">
      <c r="B46" s="1" t="s">
        <v>115</v>
      </c>
      <c r="C46" s="1"/>
      <c r="D46" s="13"/>
      <c r="E46" s="6">
        <v>42544.14</v>
      </c>
      <c r="F46" s="6"/>
      <c r="G46" s="6"/>
      <c r="H46" s="6"/>
      <c r="I46" s="6"/>
      <c r="J46" s="6"/>
      <c r="K46" s="6"/>
      <c r="L46" s="6"/>
      <c r="M46" s="6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1"/>
  <sheetViews>
    <sheetView workbookViewId="0">
      <selection activeCell="E72" sqref="E72"/>
    </sheetView>
  </sheetViews>
  <sheetFormatPr defaultColWidth="8.85546875" defaultRowHeight="15" x14ac:dyDescent="0.25"/>
  <cols>
    <col min="1" max="1" width="7.5703125" style="21" bestFit="1" customWidth="1"/>
    <col min="2" max="2" width="27.28515625" style="21" bestFit="1" customWidth="1"/>
    <col min="3" max="3" width="18.7109375" style="8" customWidth="1"/>
    <col min="4" max="4" width="15.85546875" style="8" bestFit="1" customWidth="1"/>
    <col min="5" max="5" width="21" style="10" bestFit="1" customWidth="1"/>
    <col min="6" max="6" width="14.85546875" style="10" customWidth="1"/>
    <col min="7" max="7" width="2.140625" style="21" bestFit="1" customWidth="1"/>
    <col min="8" max="8" width="8.85546875" style="21"/>
    <col min="9" max="9" width="13.7109375" style="21" bestFit="1" customWidth="1"/>
    <col min="10" max="16384" width="8.85546875" style="21"/>
  </cols>
  <sheetData>
    <row r="1" spans="1:15" x14ac:dyDescent="0.25">
      <c r="A1" s="7" t="s">
        <v>116</v>
      </c>
      <c r="F1" s="8"/>
      <c r="I1" s="1"/>
    </row>
    <row r="2" spans="1:15" x14ac:dyDescent="0.25">
      <c r="A2" s="12">
        <v>2015</v>
      </c>
      <c r="I2" s="1"/>
    </row>
    <row r="3" spans="1:15" x14ac:dyDescent="0.25">
      <c r="A3" s="7" t="s">
        <v>117</v>
      </c>
      <c r="I3" s="1"/>
    </row>
    <row r="4" spans="1:15" x14ac:dyDescent="0.25">
      <c r="A4" s="1"/>
      <c r="B4" s="1"/>
      <c r="C4" s="9" t="s">
        <v>118</v>
      </c>
      <c r="D4" s="9" t="s">
        <v>118</v>
      </c>
      <c r="E4" s="11" t="s">
        <v>0</v>
      </c>
      <c r="F4" s="11" t="s">
        <v>119</v>
      </c>
      <c r="G4" s="1"/>
      <c r="H4" s="1"/>
      <c r="I4" s="24"/>
      <c r="J4" s="1"/>
      <c r="K4" s="1"/>
      <c r="L4" s="1"/>
      <c r="M4" s="1"/>
      <c r="N4" s="1"/>
      <c r="O4" s="1"/>
    </row>
    <row r="5" spans="1:15" x14ac:dyDescent="0.25">
      <c r="A5" s="23" t="s">
        <v>1</v>
      </c>
      <c r="B5" s="22" t="s">
        <v>2</v>
      </c>
      <c r="E5" s="24"/>
      <c r="F5" s="24"/>
      <c r="G5" s="24"/>
      <c r="H5" s="24"/>
      <c r="I5" s="26"/>
      <c r="J5" s="24"/>
      <c r="K5" s="24"/>
      <c r="L5" s="24"/>
      <c r="M5" s="24"/>
      <c r="N5" s="24"/>
      <c r="O5" s="24"/>
    </row>
    <row r="6" spans="1:15" x14ac:dyDescent="0.25">
      <c r="A6" s="25" t="s">
        <v>3</v>
      </c>
      <c r="B6" s="25" t="s">
        <v>4</v>
      </c>
      <c r="C6" s="9">
        <f>SUM(C7:C8)</f>
        <v>-23292000</v>
      </c>
      <c r="D6" s="9"/>
      <c r="E6" s="26">
        <v>-2204750</v>
      </c>
      <c r="F6" s="26">
        <f>SUM(F7:F8)</f>
        <v>2204750</v>
      </c>
      <c r="G6" s="26"/>
      <c r="H6" s="26"/>
      <c r="I6" s="24"/>
      <c r="J6" s="26"/>
      <c r="K6" s="26"/>
      <c r="L6" s="26"/>
      <c r="M6" s="26"/>
      <c r="N6" s="26"/>
      <c r="O6" s="26"/>
    </row>
    <row r="7" spans="1:15" x14ac:dyDescent="0.25">
      <c r="A7" s="22" t="s">
        <v>5</v>
      </c>
      <c r="B7" s="22" t="s">
        <v>6</v>
      </c>
      <c r="C7" s="8">
        <v>-1706000</v>
      </c>
      <c r="E7" s="24">
        <v>-1706000</v>
      </c>
      <c r="F7" s="24">
        <f>SUM(D7)-E7</f>
        <v>1706000</v>
      </c>
      <c r="G7" s="24"/>
      <c r="H7" s="24"/>
      <c r="I7" s="24"/>
      <c r="J7" s="24"/>
      <c r="K7" s="24"/>
      <c r="L7" s="24"/>
      <c r="M7" s="24"/>
      <c r="N7" s="24"/>
      <c r="O7" s="24"/>
    </row>
    <row r="8" spans="1:15" x14ac:dyDescent="0.25">
      <c r="A8" s="22" t="s">
        <v>7</v>
      </c>
      <c r="B8" s="22" t="s">
        <v>8</v>
      </c>
      <c r="C8" s="8">
        <v>-21586000</v>
      </c>
      <c r="E8" s="24">
        <v>-498750</v>
      </c>
      <c r="F8" s="24">
        <f t="shared" ref="F8" si="0">SUM(D8)-E8</f>
        <v>498750</v>
      </c>
      <c r="G8" s="24"/>
      <c r="H8" s="24"/>
      <c r="I8" s="24"/>
      <c r="J8" s="24"/>
      <c r="K8" s="24"/>
      <c r="L8" s="24"/>
      <c r="M8" s="24"/>
      <c r="N8" s="24"/>
      <c r="O8" s="24"/>
    </row>
    <row r="9" spans="1:15" x14ac:dyDescent="0.25">
      <c r="A9" s="22"/>
      <c r="B9" s="22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</row>
    <row r="10" spans="1:15" x14ac:dyDescent="0.25">
      <c r="A10" s="22"/>
      <c r="B10" s="22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</row>
    <row r="11" spans="1:15" x14ac:dyDescent="0.25">
      <c r="A11" s="22"/>
      <c r="B11" s="22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</row>
    <row r="12" spans="1:15" x14ac:dyDescent="0.25">
      <c r="A12" s="22" t="s">
        <v>2</v>
      </c>
      <c r="B12" s="22" t="s">
        <v>2</v>
      </c>
      <c r="C12" s="9" t="s">
        <v>118</v>
      </c>
      <c r="D12" s="9" t="s">
        <v>135</v>
      </c>
      <c r="E12" s="26" t="s">
        <v>136</v>
      </c>
      <c r="F12" s="26" t="s">
        <v>119</v>
      </c>
      <c r="G12" s="24"/>
      <c r="H12" s="24"/>
      <c r="I12" s="26"/>
      <c r="J12" s="24"/>
      <c r="K12" s="24"/>
      <c r="L12" s="24"/>
      <c r="M12" s="24"/>
      <c r="N12" s="24"/>
      <c r="O12" s="24"/>
    </row>
    <row r="13" spans="1:15" x14ac:dyDescent="0.25">
      <c r="A13" s="22"/>
      <c r="B13" s="22"/>
      <c r="C13" s="9"/>
      <c r="D13" s="9"/>
      <c r="E13" s="26"/>
      <c r="F13" s="26"/>
      <c r="G13" s="24"/>
      <c r="H13" s="24"/>
      <c r="I13" s="24"/>
      <c r="J13" s="24"/>
      <c r="K13" s="24"/>
      <c r="L13" s="24"/>
      <c r="M13" s="24"/>
      <c r="N13" s="24"/>
      <c r="O13" s="24"/>
    </row>
    <row r="14" spans="1:15" x14ac:dyDescent="0.25">
      <c r="A14" s="22"/>
      <c r="B14" s="25" t="s">
        <v>10</v>
      </c>
      <c r="C14" s="9">
        <f>SUM(C17+C35+C48+C64+C76)</f>
        <v>23133000</v>
      </c>
      <c r="D14" s="9">
        <f>C14/12*4</f>
        <v>7711000</v>
      </c>
      <c r="E14" s="26">
        <f>SUM(E17+E35+E48+E64+E76)</f>
        <v>981892.70000000007</v>
      </c>
      <c r="F14" s="26">
        <f>SUM(F17+F35+F48+F64+F76)</f>
        <v>6729107.2999999989</v>
      </c>
      <c r="G14" s="24"/>
      <c r="H14" s="24"/>
      <c r="I14" s="24"/>
      <c r="J14" s="24"/>
      <c r="K14" s="24"/>
      <c r="L14" s="24"/>
      <c r="M14" s="24"/>
      <c r="N14" s="24"/>
      <c r="O14" s="24"/>
    </row>
    <row r="15" spans="1:15" x14ac:dyDescent="0.25">
      <c r="A15" s="22"/>
      <c r="B15" s="22"/>
      <c r="C15" s="9"/>
      <c r="D15" s="9"/>
      <c r="E15" s="26"/>
      <c r="F15" s="26"/>
      <c r="G15" s="24"/>
      <c r="H15" s="24"/>
      <c r="I15" s="24"/>
      <c r="J15" s="24"/>
      <c r="K15" s="24"/>
      <c r="L15" s="24"/>
      <c r="M15" s="24"/>
      <c r="N15" s="24"/>
      <c r="O15" s="24"/>
    </row>
    <row r="16" spans="1:15" x14ac:dyDescent="0.25">
      <c r="A16" s="23" t="s">
        <v>1</v>
      </c>
      <c r="B16" s="22"/>
      <c r="C16" s="9"/>
      <c r="D16" s="9"/>
      <c r="E16" s="26"/>
      <c r="F16" s="26"/>
      <c r="G16" s="24"/>
      <c r="H16" s="24"/>
      <c r="I16" s="24"/>
      <c r="J16" s="24"/>
      <c r="K16" s="24"/>
      <c r="L16" s="24"/>
      <c r="M16" s="24"/>
      <c r="N16" s="24"/>
      <c r="O16" s="24"/>
    </row>
    <row r="17" spans="1:15" x14ac:dyDescent="0.25">
      <c r="A17" s="25" t="s">
        <v>9</v>
      </c>
      <c r="C17" s="9">
        <f>SUM(C18:C31)</f>
        <v>19872000</v>
      </c>
      <c r="D17" s="9">
        <f t="shared" ref="D17:D22" si="1">C17/12*4</f>
        <v>6624000</v>
      </c>
      <c r="E17" s="26">
        <f>SUM(E18:E32)</f>
        <v>586927.03</v>
      </c>
      <c r="F17" s="26">
        <f>D17-E17</f>
        <v>6037072.9699999997</v>
      </c>
      <c r="G17" s="26"/>
      <c r="H17" s="26"/>
      <c r="I17" s="24"/>
      <c r="J17" s="26"/>
      <c r="K17" s="26"/>
      <c r="L17" s="26"/>
      <c r="M17" s="26"/>
      <c r="N17" s="26"/>
      <c r="O17" s="26"/>
    </row>
    <row r="18" spans="1:15" x14ac:dyDescent="0.25">
      <c r="A18" s="22" t="s">
        <v>11</v>
      </c>
      <c r="B18" s="22" t="s">
        <v>12</v>
      </c>
      <c r="C18" s="8">
        <v>1000</v>
      </c>
      <c r="D18" s="8">
        <f t="shared" si="1"/>
        <v>333.33333333333331</v>
      </c>
      <c r="E18" s="24">
        <v>0</v>
      </c>
      <c r="F18" s="24">
        <f>D18-E18</f>
        <v>333.33333333333331</v>
      </c>
      <c r="G18" s="24"/>
      <c r="H18" s="24"/>
      <c r="I18" s="24"/>
      <c r="J18" s="24"/>
      <c r="K18" s="24"/>
      <c r="L18" s="24"/>
      <c r="M18" s="24"/>
      <c r="N18" s="24"/>
      <c r="O18" s="24"/>
    </row>
    <row r="19" spans="1:15" x14ac:dyDescent="0.25">
      <c r="A19" s="22" t="s">
        <v>13</v>
      </c>
      <c r="B19" s="22" t="s">
        <v>14</v>
      </c>
      <c r="C19" s="8">
        <v>2500000</v>
      </c>
      <c r="D19" s="8">
        <f t="shared" si="1"/>
        <v>833333.33333333337</v>
      </c>
      <c r="E19" s="24">
        <v>0</v>
      </c>
      <c r="F19" s="24">
        <f t="shared" ref="F19:F80" si="2">D19-E19</f>
        <v>833333.33333333337</v>
      </c>
      <c r="G19" s="24"/>
      <c r="H19" s="24"/>
      <c r="I19" s="24"/>
      <c r="J19" s="24"/>
      <c r="K19" s="24"/>
      <c r="L19" s="24"/>
      <c r="M19" s="24"/>
      <c r="N19" s="24"/>
      <c r="O19" s="24"/>
    </row>
    <row r="20" spans="1:15" x14ac:dyDescent="0.25">
      <c r="A20" s="22" t="s">
        <v>15</v>
      </c>
      <c r="B20" s="22" t="s">
        <v>16</v>
      </c>
      <c r="C20" s="8">
        <v>6000000</v>
      </c>
      <c r="D20" s="8">
        <f t="shared" si="1"/>
        <v>2000000</v>
      </c>
      <c r="E20" s="24">
        <v>0</v>
      </c>
      <c r="F20" s="24">
        <f t="shared" si="2"/>
        <v>2000000</v>
      </c>
      <c r="G20" s="24"/>
      <c r="H20" s="24"/>
      <c r="I20" s="24"/>
      <c r="J20" s="24"/>
      <c r="K20" s="24"/>
      <c r="L20" s="24"/>
      <c r="M20" s="24"/>
      <c r="N20" s="24"/>
      <c r="O20" s="24"/>
    </row>
    <row r="21" spans="1:15" x14ac:dyDescent="0.25">
      <c r="A21" s="22" t="s">
        <v>17</v>
      </c>
      <c r="B21" s="22" t="s">
        <v>18</v>
      </c>
      <c r="C21" s="8">
        <v>7000000</v>
      </c>
      <c r="D21" s="8">
        <f t="shared" si="1"/>
        <v>2333333.3333333335</v>
      </c>
      <c r="E21" s="24">
        <v>0</v>
      </c>
      <c r="F21" s="24">
        <f t="shared" si="2"/>
        <v>2333333.3333333335</v>
      </c>
      <c r="G21" s="24"/>
      <c r="H21" s="24"/>
      <c r="I21" s="24"/>
      <c r="J21" s="24"/>
      <c r="K21" s="24"/>
      <c r="L21" s="24"/>
      <c r="M21" s="24"/>
      <c r="N21" s="24"/>
      <c r="O21" s="24"/>
    </row>
    <row r="22" spans="1:15" x14ac:dyDescent="0.25">
      <c r="A22" s="22" t="s">
        <v>19</v>
      </c>
      <c r="B22" s="22" t="s">
        <v>20</v>
      </c>
      <c r="C22" s="8">
        <v>850000</v>
      </c>
      <c r="D22" s="8">
        <f t="shared" si="1"/>
        <v>283333.33333333331</v>
      </c>
      <c r="E22" s="24">
        <v>0</v>
      </c>
      <c r="F22" s="24">
        <f t="shared" si="2"/>
        <v>283333.33333333331</v>
      </c>
      <c r="G22" s="24"/>
      <c r="H22" s="24"/>
      <c r="I22" s="24"/>
      <c r="J22" s="24"/>
      <c r="K22" s="24"/>
      <c r="L22" s="24"/>
      <c r="M22" s="24"/>
      <c r="N22" s="24"/>
      <c r="O22" s="24"/>
    </row>
    <row r="23" spans="1:15" x14ac:dyDescent="0.25">
      <c r="A23" s="22" t="s">
        <v>21</v>
      </c>
      <c r="B23" s="22" t="s">
        <v>22</v>
      </c>
      <c r="C23" s="8">
        <v>15000</v>
      </c>
      <c r="D23" s="8">
        <f t="shared" ref="D23:D32" si="3">C23/12*4</f>
        <v>5000</v>
      </c>
      <c r="E23" s="24">
        <v>0</v>
      </c>
      <c r="F23" s="24">
        <f t="shared" si="2"/>
        <v>5000</v>
      </c>
      <c r="G23" s="24"/>
      <c r="H23" s="24"/>
      <c r="I23" s="24"/>
      <c r="J23" s="24"/>
      <c r="K23" s="24"/>
      <c r="L23" s="24"/>
      <c r="M23" s="24"/>
      <c r="N23" s="24"/>
      <c r="O23" s="24"/>
    </row>
    <row r="24" spans="1:15" x14ac:dyDescent="0.25">
      <c r="A24" s="22" t="s">
        <v>23</v>
      </c>
      <c r="B24" s="22" t="s">
        <v>24</v>
      </c>
      <c r="C24" s="8">
        <v>9000</v>
      </c>
      <c r="D24" s="8">
        <f t="shared" si="3"/>
        <v>3000</v>
      </c>
      <c r="E24" s="24">
        <v>13763</v>
      </c>
      <c r="F24" s="24">
        <f t="shared" si="2"/>
        <v>-10763</v>
      </c>
      <c r="G24" s="24"/>
      <c r="H24" s="24"/>
      <c r="I24" s="24"/>
      <c r="J24" s="24"/>
      <c r="K24" s="24"/>
      <c r="L24" s="24"/>
      <c r="M24" s="24"/>
      <c r="N24" s="24"/>
      <c r="O24" s="24"/>
    </row>
    <row r="25" spans="1:15" x14ac:dyDescent="0.25">
      <c r="A25" s="22" t="s">
        <v>25</v>
      </c>
      <c r="B25" s="22" t="s">
        <v>26</v>
      </c>
      <c r="C25" s="8">
        <v>2000000</v>
      </c>
      <c r="D25" s="8">
        <f t="shared" si="3"/>
        <v>666666.66666666663</v>
      </c>
      <c r="E25" s="24">
        <v>202761.60000000001</v>
      </c>
      <c r="F25" s="24">
        <f t="shared" si="2"/>
        <v>463905.06666666665</v>
      </c>
      <c r="G25" s="24"/>
      <c r="H25" s="24"/>
      <c r="I25" s="24"/>
      <c r="J25" s="24"/>
      <c r="K25" s="24"/>
      <c r="L25" s="24"/>
      <c r="M25" s="24"/>
      <c r="N25" s="24"/>
      <c r="O25" s="24"/>
    </row>
    <row r="26" spans="1:15" x14ac:dyDescent="0.25">
      <c r="A26" s="22" t="s">
        <v>27</v>
      </c>
      <c r="B26" s="22" t="s">
        <v>28</v>
      </c>
      <c r="C26" s="8">
        <v>150000</v>
      </c>
      <c r="D26" s="8">
        <f t="shared" si="3"/>
        <v>50000</v>
      </c>
      <c r="E26" s="24">
        <v>70151</v>
      </c>
      <c r="F26" s="24">
        <f t="shared" si="2"/>
        <v>-20151</v>
      </c>
      <c r="G26" s="24"/>
      <c r="H26" s="24"/>
      <c r="I26" s="24"/>
      <c r="J26" s="24"/>
      <c r="K26" s="24"/>
      <c r="L26" s="24"/>
      <c r="M26" s="24"/>
      <c r="N26" s="24"/>
      <c r="O26" s="24"/>
    </row>
    <row r="27" spans="1:15" x14ac:dyDescent="0.25">
      <c r="A27" s="22" t="s">
        <v>29</v>
      </c>
      <c r="B27" s="22" t="s">
        <v>30</v>
      </c>
      <c r="C27" s="8">
        <v>784000</v>
      </c>
      <c r="D27" s="8">
        <f t="shared" si="3"/>
        <v>261333.33333333334</v>
      </c>
      <c r="E27" s="24">
        <v>163593.22</v>
      </c>
      <c r="F27" s="24">
        <f t="shared" si="2"/>
        <v>97740.113333333342</v>
      </c>
      <c r="G27" s="24"/>
      <c r="H27" s="24"/>
      <c r="I27" s="24"/>
      <c r="J27" s="24"/>
      <c r="K27" s="24"/>
      <c r="L27" s="24"/>
      <c r="M27" s="24"/>
      <c r="N27" s="24"/>
      <c r="O27" s="24"/>
    </row>
    <row r="28" spans="1:15" x14ac:dyDescent="0.25">
      <c r="A28" s="22" t="s">
        <v>31</v>
      </c>
      <c r="B28" s="22" t="s">
        <v>32</v>
      </c>
      <c r="C28" s="8">
        <v>25000</v>
      </c>
      <c r="D28" s="8">
        <f t="shared" si="3"/>
        <v>8333.3333333333339</v>
      </c>
      <c r="E28" s="24">
        <v>15265.56</v>
      </c>
      <c r="F28" s="24">
        <f t="shared" si="2"/>
        <v>-6932.2266666666656</v>
      </c>
      <c r="G28" s="24"/>
      <c r="H28" s="24"/>
      <c r="I28" s="24"/>
      <c r="J28" s="24"/>
      <c r="K28" s="24"/>
      <c r="L28" s="24"/>
      <c r="M28" s="24"/>
      <c r="N28" s="24"/>
      <c r="O28" s="24"/>
    </row>
    <row r="29" spans="1:15" x14ac:dyDescent="0.25">
      <c r="A29" s="22" t="s">
        <v>33</v>
      </c>
      <c r="B29" s="22" t="s">
        <v>34</v>
      </c>
      <c r="C29" s="8">
        <v>85000</v>
      </c>
      <c r="D29" s="8">
        <f t="shared" si="3"/>
        <v>28333.333333333332</v>
      </c>
      <c r="E29" s="24">
        <v>13065.9</v>
      </c>
      <c r="F29" s="24">
        <f t="shared" si="2"/>
        <v>15267.433333333332</v>
      </c>
      <c r="G29" s="24"/>
      <c r="H29" s="24"/>
      <c r="I29" s="24"/>
      <c r="J29" s="24"/>
      <c r="K29" s="24"/>
      <c r="L29" s="24"/>
      <c r="M29" s="24"/>
      <c r="N29" s="24"/>
      <c r="O29" s="24"/>
    </row>
    <row r="30" spans="1:15" x14ac:dyDescent="0.25">
      <c r="A30" s="22" t="s">
        <v>35</v>
      </c>
      <c r="B30" s="22" t="s">
        <v>36</v>
      </c>
      <c r="C30" s="8">
        <v>373000</v>
      </c>
      <c r="D30" s="8">
        <f t="shared" si="3"/>
        <v>124333.33333333333</v>
      </c>
      <c r="E30" s="27">
        <v>103926.75</v>
      </c>
      <c r="F30" s="24">
        <f t="shared" si="2"/>
        <v>20406.583333333328</v>
      </c>
      <c r="G30" s="24"/>
      <c r="H30" s="24"/>
      <c r="I30" s="26"/>
      <c r="J30" s="24"/>
      <c r="K30" s="24"/>
      <c r="L30" s="24"/>
      <c r="M30" s="24"/>
      <c r="N30" s="24"/>
      <c r="O30" s="24"/>
    </row>
    <row r="31" spans="1:15" x14ac:dyDescent="0.25">
      <c r="A31" s="22" t="s">
        <v>37</v>
      </c>
      <c r="B31" s="22" t="s">
        <v>38</v>
      </c>
      <c r="C31" s="8">
        <v>80000</v>
      </c>
      <c r="D31" s="8">
        <f t="shared" si="3"/>
        <v>26666.666666666668</v>
      </c>
      <c r="E31" s="24">
        <v>0</v>
      </c>
      <c r="F31" s="24">
        <f t="shared" si="2"/>
        <v>26666.666666666668</v>
      </c>
      <c r="G31" s="24"/>
      <c r="H31" s="24"/>
      <c r="I31" s="24"/>
      <c r="J31" s="24"/>
      <c r="K31" s="24"/>
      <c r="L31" s="24"/>
      <c r="M31" s="24"/>
      <c r="N31" s="24"/>
      <c r="O31" s="24"/>
    </row>
    <row r="32" spans="1:15" x14ac:dyDescent="0.25">
      <c r="A32" s="22" t="s">
        <v>137</v>
      </c>
      <c r="B32" s="22" t="s">
        <v>138</v>
      </c>
      <c r="C32" s="8">
        <v>0</v>
      </c>
      <c r="D32" s="8">
        <f t="shared" si="3"/>
        <v>0</v>
      </c>
      <c r="E32" s="24">
        <v>4400</v>
      </c>
      <c r="F32" s="24">
        <f t="shared" si="2"/>
        <v>-4400</v>
      </c>
      <c r="G32" s="24"/>
      <c r="H32" s="24"/>
      <c r="I32" s="24"/>
      <c r="J32" s="24"/>
      <c r="K32" s="24"/>
      <c r="L32" s="24"/>
      <c r="M32" s="24"/>
      <c r="N32" s="24"/>
      <c r="O32" s="24"/>
    </row>
    <row r="33" spans="1:15" x14ac:dyDescent="0.25">
      <c r="A33" s="22"/>
      <c r="B33" s="22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</row>
    <row r="34" spans="1:15" x14ac:dyDescent="0.25">
      <c r="A34" s="23" t="s">
        <v>1</v>
      </c>
      <c r="B34" s="22" t="s">
        <v>2</v>
      </c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</row>
    <row r="35" spans="1:15" x14ac:dyDescent="0.25">
      <c r="A35" s="25" t="s">
        <v>39</v>
      </c>
      <c r="B35" s="22"/>
      <c r="C35" s="9">
        <v>150000</v>
      </c>
      <c r="D35" s="9">
        <f>C35/12*4</f>
        <v>50000</v>
      </c>
      <c r="E35" s="26">
        <f>SUM(E36:E45)</f>
        <v>41586.03</v>
      </c>
      <c r="F35" s="26">
        <f>SUM(F36:F45)</f>
        <v>8413.9699999999993</v>
      </c>
      <c r="G35" s="24"/>
      <c r="H35" s="24"/>
      <c r="I35" s="24"/>
      <c r="J35" s="24"/>
      <c r="K35" s="24"/>
      <c r="L35" s="24"/>
      <c r="M35" s="24"/>
      <c r="N35" s="24"/>
      <c r="O35" s="24"/>
    </row>
    <row r="36" spans="1:15" x14ac:dyDescent="0.25">
      <c r="A36" s="22" t="s">
        <v>40</v>
      </c>
      <c r="B36" s="22" t="s">
        <v>41</v>
      </c>
      <c r="C36" s="8">
        <v>46000</v>
      </c>
      <c r="D36" s="8">
        <f>C36/12*4</f>
        <v>15333.333333333334</v>
      </c>
      <c r="E36" s="27">
        <v>22499.61</v>
      </c>
      <c r="F36" s="24">
        <f t="shared" si="2"/>
        <v>-7166.2766666666666</v>
      </c>
      <c r="G36" s="24"/>
      <c r="H36" s="24"/>
      <c r="I36" s="24"/>
      <c r="J36" s="24"/>
      <c r="K36" s="24"/>
      <c r="L36" s="24"/>
      <c r="M36" s="24"/>
      <c r="N36" s="24"/>
      <c r="O36" s="24"/>
    </row>
    <row r="37" spans="1:15" x14ac:dyDescent="0.25">
      <c r="A37" s="22" t="s">
        <v>139</v>
      </c>
      <c r="B37" s="22" t="s">
        <v>140</v>
      </c>
      <c r="C37" s="8">
        <v>0</v>
      </c>
      <c r="D37" s="8">
        <v>0</v>
      </c>
      <c r="E37" s="27">
        <v>0</v>
      </c>
      <c r="F37" s="24">
        <v>0</v>
      </c>
      <c r="G37" s="24"/>
      <c r="H37" s="24"/>
      <c r="I37" s="24"/>
      <c r="J37" s="24"/>
      <c r="K37" s="24"/>
      <c r="L37" s="24"/>
      <c r="M37" s="24"/>
      <c r="N37" s="24"/>
      <c r="O37" s="24"/>
    </row>
    <row r="38" spans="1:15" x14ac:dyDescent="0.25">
      <c r="A38" s="22" t="s">
        <v>42</v>
      </c>
      <c r="B38" s="22" t="s">
        <v>43</v>
      </c>
      <c r="C38" s="8">
        <v>0</v>
      </c>
      <c r="D38" s="8">
        <f>C38/12*4</f>
        <v>0</v>
      </c>
      <c r="E38" s="24">
        <v>266.95999999999998</v>
      </c>
      <c r="F38" s="24">
        <f t="shared" si="2"/>
        <v>-266.95999999999998</v>
      </c>
      <c r="G38" s="24"/>
      <c r="H38" s="24"/>
      <c r="I38" s="24"/>
      <c r="J38" s="24"/>
      <c r="K38" s="24"/>
      <c r="L38" s="24"/>
      <c r="M38" s="24"/>
      <c r="N38" s="24"/>
      <c r="O38" s="24"/>
    </row>
    <row r="39" spans="1:15" x14ac:dyDescent="0.25">
      <c r="A39" s="22" t="s">
        <v>44</v>
      </c>
      <c r="B39" s="22" t="s">
        <v>45</v>
      </c>
      <c r="C39" s="8">
        <v>10000</v>
      </c>
      <c r="D39" s="8">
        <f>C39/12*4</f>
        <v>3333.3333333333335</v>
      </c>
      <c r="E39" s="24">
        <v>7286.42</v>
      </c>
      <c r="F39" s="24">
        <f t="shared" si="2"/>
        <v>-3953.0866666666666</v>
      </c>
      <c r="G39" s="24"/>
      <c r="H39" s="24"/>
      <c r="I39" s="24"/>
      <c r="J39" s="24"/>
      <c r="K39" s="24"/>
      <c r="L39" s="24"/>
      <c r="M39" s="24"/>
      <c r="N39" s="24"/>
      <c r="O39" s="24"/>
    </row>
    <row r="40" spans="1:15" x14ac:dyDescent="0.25">
      <c r="A40" s="22" t="s">
        <v>46</v>
      </c>
      <c r="B40" s="22" t="s">
        <v>47</v>
      </c>
      <c r="C40" s="8">
        <v>52000</v>
      </c>
      <c r="D40" s="8">
        <f t="shared" ref="D40:D45" si="4">C40/12*4</f>
        <v>17333.333333333332</v>
      </c>
      <c r="E40" s="24">
        <v>9324.5</v>
      </c>
      <c r="F40" s="24">
        <f t="shared" si="2"/>
        <v>8008.8333333333321</v>
      </c>
      <c r="G40" s="24"/>
      <c r="H40" s="24"/>
      <c r="I40" s="24"/>
      <c r="J40" s="24"/>
      <c r="K40" s="24"/>
      <c r="L40" s="24"/>
      <c r="M40" s="24"/>
      <c r="N40" s="24"/>
      <c r="O40" s="24"/>
    </row>
    <row r="41" spans="1:15" x14ac:dyDescent="0.25">
      <c r="A41" s="22" t="s">
        <v>48</v>
      </c>
      <c r="B41" s="22" t="s">
        <v>49</v>
      </c>
      <c r="C41" s="8">
        <v>21000</v>
      </c>
      <c r="D41" s="8">
        <f t="shared" si="4"/>
        <v>7000</v>
      </c>
      <c r="E41" s="24">
        <v>2056.04</v>
      </c>
      <c r="F41" s="24">
        <f t="shared" si="2"/>
        <v>4943.96</v>
      </c>
      <c r="G41" s="24"/>
      <c r="H41" s="24"/>
      <c r="I41" s="24"/>
      <c r="J41" s="24"/>
      <c r="K41" s="24"/>
      <c r="L41" s="24"/>
      <c r="M41" s="24"/>
      <c r="N41" s="24"/>
      <c r="O41" s="24"/>
    </row>
    <row r="42" spans="1:15" x14ac:dyDescent="0.25">
      <c r="A42" s="22" t="s">
        <v>50</v>
      </c>
      <c r="B42" s="22" t="s">
        <v>51</v>
      </c>
      <c r="C42" s="8">
        <v>1000</v>
      </c>
      <c r="D42" s="8">
        <f t="shared" si="4"/>
        <v>333.33333333333331</v>
      </c>
      <c r="E42" s="24">
        <v>152.5</v>
      </c>
      <c r="F42" s="24">
        <f t="shared" si="2"/>
        <v>180.83333333333331</v>
      </c>
      <c r="G42" s="24"/>
      <c r="H42" s="24"/>
      <c r="I42" s="24"/>
      <c r="J42" s="24"/>
      <c r="K42" s="24"/>
      <c r="L42" s="24"/>
      <c r="M42" s="24"/>
      <c r="N42" s="24"/>
      <c r="O42" s="24"/>
    </row>
    <row r="43" spans="1:15" x14ac:dyDescent="0.25">
      <c r="A43" s="22" t="s">
        <v>52</v>
      </c>
      <c r="B43" s="22" t="s">
        <v>53</v>
      </c>
      <c r="C43" s="8">
        <v>7000</v>
      </c>
      <c r="D43" s="8">
        <f t="shared" si="4"/>
        <v>2333.3333333333335</v>
      </c>
      <c r="E43" s="24">
        <v>0</v>
      </c>
      <c r="F43" s="24">
        <f t="shared" si="2"/>
        <v>2333.3333333333335</v>
      </c>
      <c r="G43" s="24"/>
      <c r="H43" s="24"/>
      <c r="I43" s="24"/>
      <c r="J43" s="24"/>
      <c r="K43" s="24"/>
      <c r="L43" s="24"/>
      <c r="M43" s="24"/>
      <c r="N43" s="24"/>
      <c r="O43" s="24"/>
    </row>
    <row r="44" spans="1:15" x14ac:dyDescent="0.25">
      <c r="A44" s="22" t="s">
        <v>54</v>
      </c>
      <c r="B44" s="22" t="s">
        <v>55</v>
      </c>
      <c r="C44" s="8">
        <v>12000</v>
      </c>
      <c r="D44" s="8">
        <f t="shared" si="4"/>
        <v>4000</v>
      </c>
      <c r="E44" s="24">
        <v>0</v>
      </c>
      <c r="F44" s="24">
        <f t="shared" si="2"/>
        <v>4000</v>
      </c>
      <c r="G44" s="24"/>
      <c r="H44" s="24"/>
      <c r="I44" s="24"/>
      <c r="J44" s="24"/>
      <c r="K44" s="24"/>
      <c r="L44" s="24"/>
      <c r="M44" s="24"/>
      <c r="N44" s="24"/>
      <c r="O44" s="24"/>
    </row>
    <row r="45" spans="1:15" x14ac:dyDescent="0.25">
      <c r="A45" s="22" t="s">
        <v>56</v>
      </c>
      <c r="B45" s="22" t="s">
        <v>57</v>
      </c>
      <c r="C45" s="8">
        <v>1000</v>
      </c>
      <c r="D45" s="8">
        <f t="shared" si="4"/>
        <v>333.33333333333331</v>
      </c>
      <c r="E45" s="24">
        <v>0</v>
      </c>
      <c r="F45" s="24">
        <f t="shared" si="2"/>
        <v>333.33333333333331</v>
      </c>
      <c r="G45" s="24"/>
      <c r="H45" s="24"/>
      <c r="I45" s="26"/>
      <c r="J45" s="24"/>
      <c r="K45" s="24"/>
      <c r="L45" s="24"/>
      <c r="M45" s="24"/>
      <c r="N45" s="24"/>
      <c r="O45" s="24"/>
    </row>
    <row r="46" spans="1:15" x14ac:dyDescent="0.25">
      <c r="A46" s="22"/>
      <c r="B46" s="22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</row>
    <row r="47" spans="1:15" x14ac:dyDescent="0.25">
      <c r="A47" s="23" t="s">
        <v>1</v>
      </c>
      <c r="B47" s="22" t="s">
        <v>2</v>
      </c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</row>
    <row r="48" spans="1:15" x14ac:dyDescent="0.25">
      <c r="A48" s="25" t="s">
        <v>58</v>
      </c>
      <c r="B48" s="22"/>
      <c r="C48" s="9">
        <f>SUM(C49:C61)</f>
        <v>2330000</v>
      </c>
      <c r="D48" s="9">
        <f>C48/12*4</f>
        <v>776666.66666666663</v>
      </c>
      <c r="E48" s="26">
        <f>SUM(E49:E61)</f>
        <v>105721.64</v>
      </c>
      <c r="F48" s="26">
        <f>SUM(F49:F61)</f>
        <v>670945.02666666673</v>
      </c>
      <c r="G48" s="24"/>
      <c r="H48" s="24"/>
      <c r="I48" s="24"/>
      <c r="J48" s="24"/>
      <c r="K48" s="24"/>
      <c r="L48" s="24"/>
      <c r="M48" s="24"/>
      <c r="N48" s="24"/>
      <c r="O48" s="24"/>
    </row>
    <row r="49" spans="1:15" x14ac:dyDescent="0.25">
      <c r="A49" s="22" t="s">
        <v>59</v>
      </c>
      <c r="B49" s="22" t="s">
        <v>60</v>
      </c>
      <c r="C49" s="8">
        <v>10000</v>
      </c>
      <c r="D49" s="28">
        <f t="shared" ref="D49:D61" si="5">C49/12*4</f>
        <v>3333.3333333333335</v>
      </c>
      <c r="E49" s="24">
        <v>3012.03</v>
      </c>
      <c r="F49" s="24">
        <f t="shared" si="2"/>
        <v>321.30333333333328</v>
      </c>
      <c r="G49" s="24"/>
      <c r="H49" s="24"/>
      <c r="I49" s="24"/>
      <c r="J49" s="24"/>
      <c r="K49" s="24"/>
      <c r="L49" s="24"/>
      <c r="M49" s="24"/>
      <c r="N49" s="24"/>
      <c r="O49" s="24"/>
    </row>
    <row r="50" spans="1:15" x14ac:dyDescent="0.25">
      <c r="A50" s="22" t="s">
        <v>61</v>
      </c>
      <c r="B50" s="22" t="s">
        <v>62</v>
      </c>
      <c r="C50" s="8">
        <v>3000</v>
      </c>
      <c r="D50" s="28">
        <f t="shared" si="5"/>
        <v>1000</v>
      </c>
      <c r="E50" s="24">
        <v>1722.42</v>
      </c>
      <c r="F50" s="24">
        <f t="shared" si="2"/>
        <v>-722.42000000000007</v>
      </c>
      <c r="G50" s="24"/>
      <c r="H50" s="24"/>
      <c r="I50" s="24"/>
      <c r="J50" s="24"/>
      <c r="K50" s="24"/>
      <c r="L50" s="24"/>
      <c r="M50" s="24"/>
      <c r="N50" s="24"/>
      <c r="O50" s="24"/>
    </row>
    <row r="51" spans="1:15" x14ac:dyDescent="0.25">
      <c r="A51" s="22" t="s">
        <v>63</v>
      </c>
      <c r="B51" s="22" t="s">
        <v>64</v>
      </c>
      <c r="C51" s="8">
        <v>1000</v>
      </c>
      <c r="D51" s="28">
        <f t="shared" si="5"/>
        <v>333.33333333333331</v>
      </c>
      <c r="E51" s="24">
        <v>667</v>
      </c>
      <c r="F51" s="24">
        <f t="shared" si="2"/>
        <v>-333.66666666666669</v>
      </c>
      <c r="G51" s="24"/>
      <c r="H51" s="24"/>
      <c r="I51" s="24"/>
      <c r="J51" s="24"/>
      <c r="K51" s="24"/>
      <c r="L51" s="24"/>
      <c r="M51" s="24"/>
      <c r="N51" s="24"/>
      <c r="O51" s="24"/>
    </row>
    <row r="52" spans="1:15" x14ac:dyDescent="0.25">
      <c r="A52" s="22" t="s">
        <v>65</v>
      </c>
      <c r="B52" s="22" t="s">
        <v>66</v>
      </c>
      <c r="C52" s="8">
        <v>18000</v>
      </c>
      <c r="D52" s="28">
        <f t="shared" si="5"/>
        <v>6000</v>
      </c>
      <c r="E52" s="24">
        <v>6622.41</v>
      </c>
      <c r="F52" s="24">
        <f t="shared" si="2"/>
        <v>-622.40999999999985</v>
      </c>
      <c r="G52" s="24"/>
      <c r="H52" s="24"/>
      <c r="I52" s="24"/>
      <c r="J52" s="24"/>
      <c r="K52" s="24"/>
      <c r="L52" s="24"/>
      <c r="M52" s="24"/>
      <c r="N52" s="24"/>
      <c r="O52" s="24"/>
    </row>
    <row r="53" spans="1:15" x14ac:dyDescent="0.25">
      <c r="A53" s="22" t="s">
        <v>67</v>
      </c>
      <c r="B53" s="22" t="s">
        <v>68</v>
      </c>
      <c r="C53" s="8">
        <v>25000</v>
      </c>
      <c r="D53" s="28">
        <f t="shared" si="5"/>
        <v>8333.3333333333339</v>
      </c>
      <c r="E53" s="24">
        <v>3592.1</v>
      </c>
      <c r="F53" s="24">
        <f t="shared" si="2"/>
        <v>4741.2333333333336</v>
      </c>
      <c r="G53" s="24"/>
      <c r="H53" s="24"/>
      <c r="I53" s="24"/>
      <c r="J53" s="24"/>
      <c r="K53" s="24"/>
      <c r="L53" s="24"/>
      <c r="M53" s="24"/>
      <c r="N53" s="24"/>
      <c r="O53" s="24"/>
    </row>
    <row r="54" spans="1:15" x14ac:dyDescent="0.25">
      <c r="A54" s="22" t="s">
        <v>69</v>
      </c>
      <c r="B54" s="22" t="s">
        <v>70</v>
      </c>
      <c r="C54" s="8">
        <v>10000</v>
      </c>
      <c r="D54" s="28">
        <f t="shared" si="5"/>
        <v>3333.3333333333335</v>
      </c>
      <c r="E54" s="24">
        <v>3238</v>
      </c>
      <c r="F54" s="24">
        <f t="shared" si="2"/>
        <v>95.333333333333485</v>
      </c>
      <c r="G54" s="24"/>
      <c r="H54" s="24"/>
      <c r="I54" s="24"/>
      <c r="J54" s="24"/>
      <c r="K54" s="24"/>
      <c r="L54" s="24"/>
      <c r="M54" s="24"/>
      <c r="N54" s="24"/>
      <c r="O54" s="24"/>
    </row>
    <row r="55" spans="1:15" x14ac:dyDescent="0.25">
      <c r="A55" s="22" t="s">
        <v>71</v>
      </c>
      <c r="B55" s="22" t="s">
        <v>72</v>
      </c>
      <c r="C55" s="8">
        <v>7000</v>
      </c>
      <c r="D55" s="28">
        <f t="shared" si="5"/>
        <v>2333.3333333333335</v>
      </c>
      <c r="E55" s="24">
        <v>6873</v>
      </c>
      <c r="F55" s="24">
        <f t="shared" si="2"/>
        <v>-4539.6666666666661</v>
      </c>
      <c r="G55" s="24"/>
      <c r="H55" s="24"/>
      <c r="I55" s="24"/>
      <c r="J55" s="24"/>
      <c r="K55" s="24"/>
      <c r="L55" s="24"/>
      <c r="M55" s="24"/>
      <c r="N55" s="24"/>
      <c r="O55" s="24"/>
    </row>
    <row r="56" spans="1:15" x14ac:dyDescent="0.25">
      <c r="A56" s="22" t="s">
        <v>73</v>
      </c>
      <c r="B56" s="22" t="s">
        <v>74</v>
      </c>
      <c r="C56" s="8">
        <v>15000</v>
      </c>
      <c r="D56" s="28">
        <f t="shared" si="5"/>
        <v>5000</v>
      </c>
      <c r="E56" s="24">
        <v>1200</v>
      </c>
      <c r="F56" s="24">
        <f t="shared" si="2"/>
        <v>3800</v>
      </c>
      <c r="G56" s="24"/>
      <c r="H56" s="24"/>
      <c r="I56" s="24"/>
      <c r="J56" s="24"/>
      <c r="K56" s="24"/>
      <c r="L56" s="24"/>
      <c r="M56" s="24"/>
      <c r="N56" s="24"/>
      <c r="O56" s="24"/>
    </row>
    <row r="57" spans="1:15" x14ac:dyDescent="0.25">
      <c r="A57" s="22" t="s">
        <v>75</v>
      </c>
      <c r="B57" s="22" t="s">
        <v>142</v>
      </c>
      <c r="C57" s="8">
        <v>6000</v>
      </c>
      <c r="D57" s="28">
        <f t="shared" si="5"/>
        <v>2000</v>
      </c>
      <c r="E57" s="24">
        <v>0</v>
      </c>
      <c r="F57" s="24">
        <f t="shared" si="2"/>
        <v>2000</v>
      </c>
      <c r="G57" s="24"/>
      <c r="H57" s="24"/>
      <c r="I57" s="24"/>
      <c r="J57" s="24"/>
      <c r="K57" s="24"/>
      <c r="L57" s="24"/>
      <c r="M57" s="24"/>
      <c r="N57" s="24"/>
      <c r="O57" s="24"/>
    </row>
    <row r="58" spans="1:15" x14ac:dyDescent="0.25">
      <c r="A58" s="22" t="s">
        <v>77</v>
      </c>
      <c r="B58" s="22" t="s">
        <v>141</v>
      </c>
      <c r="C58" s="8">
        <v>62000</v>
      </c>
      <c r="D58" s="28">
        <f t="shared" si="5"/>
        <v>20666.666666666668</v>
      </c>
      <c r="E58" s="24">
        <v>19388.740000000002</v>
      </c>
      <c r="F58" s="24">
        <f t="shared" si="2"/>
        <v>1277.9266666666663</v>
      </c>
      <c r="G58" s="24"/>
      <c r="H58" s="24"/>
      <c r="I58" s="24"/>
      <c r="J58" s="24"/>
      <c r="K58" s="24"/>
      <c r="L58" s="24"/>
      <c r="M58" s="24"/>
      <c r="N58" s="24"/>
      <c r="O58" s="24"/>
    </row>
    <row r="59" spans="1:15" x14ac:dyDescent="0.25">
      <c r="A59" s="22" t="s">
        <v>79</v>
      </c>
      <c r="B59" s="22" t="s">
        <v>80</v>
      </c>
      <c r="C59" s="8">
        <v>2160000</v>
      </c>
      <c r="D59" s="28">
        <f t="shared" si="5"/>
        <v>720000</v>
      </c>
      <c r="E59" s="24">
        <v>50614.44</v>
      </c>
      <c r="F59" s="24">
        <f t="shared" si="2"/>
        <v>669385.56000000006</v>
      </c>
      <c r="G59" s="24"/>
      <c r="H59" s="24"/>
      <c r="I59" s="24"/>
      <c r="J59" s="24"/>
      <c r="K59" s="24"/>
      <c r="L59" s="24"/>
      <c r="M59" s="24"/>
      <c r="N59" s="24"/>
      <c r="O59" s="24"/>
    </row>
    <row r="60" spans="1:15" x14ac:dyDescent="0.25">
      <c r="A60" s="22" t="s">
        <v>81</v>
      </c>
      <c r="B60" s="22" t="s">
        <v>82</v>
      </c>
      <c r="C60" s="8">
        <v>10000</v>
      </c>
      <c r="D60" s="28">
        <f t="shared" si="5"/>
        <v>3333.3333333333335</v>
      </c>
      <c r="E60" s="24">
        <v>8791.5</v>
      </c>
      <c r="F60" s="24">
        <f t="shared" si="2"/>
        <v>-5458.1666666666661</v>
      </c>
      <c r="G60" s="24"/>
      <c r="H60" s="24"/>
      <c r="I60" s="24"/>
      <c r="J60" s="24"/>
      <c r="K60" s="24"/>
      <c r="L60" s="24"/>
      <c r="M60" s="24"/>
      <c r="N60" s="24"/>
      <c r="O60" s="24"/>
    </row>
    <row r="61" spans="1:15" x14ac:dyDescent="0.25">
      <c r="A61" s="22" t="s">
        <v>83</v>
      </c>
      <c r="B61" s="22" t="s">
        <v>84</v>
      </c>
      <c r="C61" s="8">
        <v>3000</v>
      </c>
      <c r="D61" s="28">
        <f t="shared" si="5"/>
        <v>1000</v>
      </c>
      <c r="E61" s="24">
        <v>0</v>
      </c>
      <c r="F61" s="24">
        <f t="shared" si="2"/>
        <v>1000</v>
      </c>
      <c r="G61" s="24"/>
      <c r="H61" s="24"/>
      <c r="I61" s="26"/>
      <c r="J61" s="24"/>
      <c r="K61" s="24"/>
      <c r="L61" s="24"/>
      <c r="M61" s="24"/>
      <c r="N61" s="24"/>
      <c r="O61" s="24"/>
    </row>
    <row r="62" spans="1:15" x14ac:dyDescent="0.25">
      <c r="A62" s="22" t="s">
        <v>2</v>
      </c>
      <c r="B62" s="22" t="s">
        <v>2</v>
      </c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</row>
    <row r="63" spans="1:15" x14ac:dyDescent="0.25">
      <c r="A63" s="23" t="s">
        <v>1</v>
      </c>
      <c r="B63" s="22" t="s">
        <v>2</v>
      </c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</row>
    <row r="64" spans="1:15" x14ac:dyDescent="0.25">
      <c r="A64" s="25" t="s">
        <v>85</v>
      </c>
      <c r="B64" s="25" t="s">
        <v>86</v>
      </c>
      <c r="C64" s="9">
        <f>SUM(C65:C73)</f>
        <v>796000</v>
      </c>
      <c r="D64" s="9">
        <f>C64/12*4</f>
        <v>265333.33333333331</v>
      </c>
      <c r="E64" s="26">
        <f>SUM(E65:E73)</f>
        <v>247658</v>
      </c>
      <c r="F64" s="26">
        <f>SUM(F65:F73)</f>
        <v>17675.333333333336</v>
      </c>
      <c r="G64" s="26"/>
      <c r="H64" s="26"/>
      <c r="I64" s="24"/>
      <c r="J64" s="26"/>
      <c r="K64" s="26"/>
      <c r="L64" s="26"/>
      <c r="M64" s="26"/>
      <c r="N64" s="26"/>
      <c r="O64" s="26"/>
    </row>
    <row r="65" spans="1:15" x14ac:dyDescent="0.25">
      <c r="A65" s="22" t="s">
        <v>87</v>
      </c>
      <c r="B65" s="22" t="s">
        <v>88</v>
      </c>
      <c r="C65" s="8">
        <v>456000</v>
      </c>
      <c r="D65" s="8">
        <f>C65/12*4</f>
        <v>152000</v>
      </c>
      <c r="E65" s="24">
        <v>140000</v>
      </c>
      <c r="F65" s="24">
        <f t="shared" si="2"/>
        <v>12000</v>
      </c>
      <c r="G65" s="24"/>
      <c r="H65" s="24"/>
      <c r="I65" s="24"/>
      <c r="J65" s="24"/>
      <c r="K65" s="24"/>
      <c r="L65" s="24"/>
      <c r="M65" s="24"/>
      <c r="N65" s="24"/>
      <c r="O65" s="24"/>
    </row>
    <row r="66" spans="1:15" x14ac:dyDescent="0.25">
      <c r="A66" s="22" t="s">
        <v>89</v>
      </c>
      <c r="B66" s="22" t="s">
        <v>90</v>
      </c>
      <c r="C66" s="8">
        <v>0</v>
      </c>
      <c r="D66" s="8">
        <f t="shared" ref="D66:D73" si="6">C66/12*4</f>
        <v>0</v>
      </c>
      <c r="E66" s="24">
        <v>0</v>
      </c>
      <c r="F66" s="24">
        <f t="shared" si="2"/>
        <v>0</v>
      </c>
      <c r="G66" s="24"/>
      <c r="H66" s="24"/>
      <c r="I66" s="24"/>
      <c r="J66" s="24"/>
      <c r="K66" s="24"/>
      <c r="L66" s="24"/>
      <c r="M66" s="24"/>
      <c r="N66" s="24"/>
      <c r="O66" s="24"/>
    </row>
    <row r="67" spans="1:15" x14ac:dyDescent="0.25">
      <c r="A67" s="22" t="s">
        <v>91</v>
      </c>
      <c r="B67" s="22" t="s">
        <v>92</v>
      </c>
      <c r="C67" s="8">
        <v>66000</v>
      </c>
      <c r="D67" s="8">
        <f t="shared" si="6"/>
        <v>22000</v>
      </c>
      <c r="E67" s="24">
        <v>11256</v>
      </c>
      <c r="F67" s="24">
        <f t="shared" si="2"/>
        <v>10744</v>
      </c>
      <c r="G67" s="24"/>
      <c r="H67" s="24"/>
      <c r="I67" s="24"/>
      <c r="J67" s="24"/>
      <c r="K67" s="24"/>
      <c r="L67" s="24"/>
      <c r="M67" s="24"/>
      <c r="N67" s="24"/>
      <c r="O67" s="24"/>
    </row>
    <row r="68" spans="1:15" x14ac:dyDescent="0.25">
      <c r="A68" s="22" t="s">
        <v>93</v>
      </c>
      <c r="B68" s="22" t="s">
        <v>94</v>
      </c>
      <c r="C68" s="8">
        <v>11000</v>
      </c>
      <c r="D68" s="8">
        <f t="shared" si="6"/>
        <v>3666.6666666666665</v>
      </c>
      <c r="E68" s="24">
        <v>3302</v>
      </c>
      <c r="F68" s="24">
        <f t="shared" si="2"/>
        <v>364.66666666666652</v>
      </c>
      <c r="G68" s="24"/>
      <c r="H68" s="24"/>
      <c r="I68" s="24"/>
      <c r="J68" s="24"/>
      <c r="K68" s="24"/>
      <c r="L68" s="24"/>
      <c r="M68" s="24"/>
      <c r="N68" s="24"/>
      <c r="O68" s="24"/>
    </row>
    <row r="69" spans="1:15" x14ac:dyDescent="0.25">
      <c r="A69" s="22" t="s">
        <v>95</v>
      </c>
      <c r="B69" s="22" t="s">
        <v>96</v>
      </c>
      <c r="C69" s="8">
        <v>9000</v>
      </c>
      <c r="D69" s="8">
        <f t="shared" si="6"/>
        <v>3000</v>
      </c>
      <c r="E69" s="24">
        <v>1826</v>
      </c>
      <c r="F69" s="24">
        <f t="shared" si="2"/>
        <v>1174</v>
      </c>
      <c r="G69" s="24"/>
      <c r="H69" s="24"/>
      <c r="I69" s="24"/>
      <c r="J69" s="24"/>
      <c r="K69" s="24"/>
      <c r="L69" s="24"/>
      <c r="M69" s="24"/>
      <c r="N69" s="24"/>
      <c r="O69" s="24"/>
    </row>
    <row r="70" spans="1:15" x14ac:dyDescent="0.25">
      <c r="A70" s="22" t="s">
        <v>97</v>
      </c>
      <c r="B70" s="22" t="s">
        <v>98</v>
      </c>
      <c r="C70" s="8">
        <v>142000</v>
      </c>
      <c r="D70" s="8">
        <f t="shared" si="6"/>
        <v>47333.333333333336</v>
      </c>
      <c r="E70" s="24">
        <v>32991</v>
      </c>
      <c r="F70" s="24">
        <f t="shared" si="2"/>
        <v>14342.333333333336</v>
      </c>
      <c r="G70" s="24"/>
      <c r="H70" s="24"/>
      <c r="I70" s="24"/>
      <c r="J70" s="24"/>
      <c r="K70" s="24"/>
      <c r="L70" s="24"/>
      <c r="M70" s="24"/>
      <c r="N70" s="24"/>
      <c r="O70" s="24"/>
    </row>
    <row r="71" spans="1:15" x14ac:dyDescent="0.25">
      <c r="A71" s="22" t="s">
        <v>99</v>
      </c>
      <c r="B71" s="22" t="s">
        <v>100</v>
      </c>
      <c r="C71" s="8">
        <v>0</v>
      </c>
      <c r="D71" s="8">
        <f t="shared" si="6"/>
        <v>0</v>
      </c>
      <c r="E71" s="24">
        <v>0</v>
      </c>
      <c r="F71" s="24">
        <f t="shared" si="2"/>
        <v>0</v>
      </c>
      <c r="G71" s="24"/>
      <c r="H71" s="24"/>
      <c r="I71" s="24"/>
      <c r="J71" s="24"/>
      <c r="K71" s="24"/>
      <c r="L71" s="24"/>
      <c r="M71" s="24"/>
      <c r="N71" s="24"/>
      <c r="O71" s="24"/>
    </row>
    <row r="72" spans="1:15" x14ac:dyDescent="0.25">
      <c r="A72" s="22" t="s">
        <v>101</v>
      </c>
      <c r="B72" s="22" t="s">
        <v>102</v>
      </c>
      <c r="C72" s="8">
        <v>100000</v>
      </c>
      <c r="D72" s="8">
        <f t="shared" si="6"/>
        <v>33333.333333333336</v>
      </c>
      <c r="E72" s="24">
        <v>58283</v>
      </c>
      <c r="F72" s="24">
        <f t="shared" si="2"/>
        <v>-24949.666666666664</v>
      </c>
      <c r="G72" s="24"/>
      <c r="H72" s="24"/>
      <c r="I72" s="24"/>
      <c r="J72" s="24"/>
      <c r="K72" s="24"/>
      <c r="L72" s="24"/>
      <c r="M72" s="24"/>
      <c r="N72" s="24"/>
      <c r="O72" s="24"/>
    </row>
    <row r="73" spans="1:15" x14ac:dyDescent="0.25">
      <c r="A73" s="22" t="s">
        <v>103</v>
      </c>
      <c r="B73" s="22" t="s">
        <v>104</v>
      </c>
      <c r="C73" s="8">
        <v>12000</v>
      </c>
      <c r="D73" s="8">
        <f t="shared" si="6"/>
        <v>4000</v>
      </c>
      <c r="E73" s="24">
        <v>0</v>
      </c>
      <c r="F73" s="24">
        <f t="shared" si="2"/>
        <v>4000</v>
      </c>
      <c r="G73" s="24"/>
      <c r="H73" s="24"/>
      <c r="I73" s="26"/>
      <c r="J73" s="24"/>
      <c r="K73" s="24"/>
      <c r="L73" s="24"/>
      <c r="M73" s="24"/>
      <c r="N73" s="24"/>
      <c r="O73" s="24"/>
    </row>
    <row r="74" spans="1:15" x14ac:dyDescent="0.25">
      <c r="A74" s="22" t="s">
        <v>2</v>
      </c>
      <c r="B74" s="22" t="s">
        <v>2</v>
      </c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</row>
    <row r="75" spans="1:15" x14ac:dyDescent="0.25">
      <c r="A75" s="23" t="s">
        <v>1</v>
      </c>
      <c r="B75" s="22" t="s">
        <v>2</v>
      </c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</row>
    <row r="76" spans="1:15" x14ac:dyDescent="0.25">
      <c r="A76" s="25" t="s">
        <v>105</v>
      </c>
      <c r="B76" s="25" t="s">
        <v>106</v>
      </c>
      <c r="C76" s="9">
        <f>SUM(C77:C80)</f>
        <v>-15000</v>
      </c>
      <c r="D76" s="9">
        <f>C76/12*4</f>
        <v>-5000</v>
      </c>
      <c r="E76" s="26">
        <v>0</v>
      </c>
      <c r="F76" s="26">
        <f>SUM(F77:F80)</f>
        <v>-5000.0000000000009</v>
      </c>
      <c r="G76" s="26"/>
      <c r="H76" s="26"/>
      <c r="I76" s="24"/>
      <c r="J76" s="26"/>
      <c r="K76" s="26"/>
      <c r="L76" s="26"/>
      <c r="M76" s="26"/>
      <c r="N76" s="26"/>
      <c r="O76" s="26"/>
    </row>
    <row r="77" spans="1:15" x14ac:dyDescent="0.25">
      <c r="A77" s="22" t="s">
        <v>107</v>
      </c>
      <c r="B77" s="22" t="s">
        <v>108</v>
      </c>
      <c r="C77" s="8">
        <v>-17000</v>
      </c>
      <c r="D77" s="28">
        <f t="shared" ref="D77:D80" si="7">C77/12*4</f>
        <v>-5666.666666666667</v>
      </c>
      <c r="E77" s="24">
        <v>0</v>
      </c>
      <c r="F77" s="24">
        <f t="shared" si="2"/>
        <v>-5666.666666666667</v>
      </c>
      <c r="G77" s="24"/>
      <c r="H77" s="24"/>
      <c r="I77" s="24"/>
      <c r="J77" s="24"/>
      <c r="K77" s="24"/>
      <c r="L77" s="24"/>
      <c r="M77" s="24"/>
      <c r="N77" s="24"/>
      <c r="O77" s="24"/>
    </row>
    <row r="78" spans="1:15" x14ac:dyDescent="0.25">
      <c r="A78" s="22" t="s">
        <v>109</v>
      </c>
      <c r="B78" s="22" t="s">
        <v>110</v>
      </c>
      <c r="C78" s="8">
        <v>1000</v>
      </c>
      <c r="D78" s="28">
        <f t="shared" si="7"/>
        <v>333.33333333333331</v>
      </c>
      <c r="E78" s="24">
        <v>0</v>
      </c>
      <c r="F78" s="24">
        <f t="shared" si="2"/>
        <v>333.33333333333331</v>
      </c>
      <c r="G78" s="24"/>
      <c r="H78" s="24"/>
      <c r="I78" s="26"/>
      <c r="J78" s="24"/>
      <c r="K78" s="24"/>
      <c r="L78" s="24"/>
      <c r="M78" s="24"/>
      <c r="N78" s="24"/>
      <c r="O78" s="24"/>
    </row>
    <row r="79" spans="1:15" x14ac:dyDescent="0.25">
      <c r="A79" s="22" t="s">
        <v>111</v>
      </c>
      <c r="B79" s="22" t="s">
        <v>112</v>
      </c>
      <c r="C79" s="8">
        <v>1000</v>
      </c>
      <c r="D79" s="28">
        <f t="shared" si="7"/>
        <v>333.33333333333331</v>
      </c>
      <c r="E79" s="24">
        <v>0</v>
      </c>
      <c r="F79" s="24">
        <f t="shared" si="2"/>
        <v>333.33333333333331</v>
      </c>
      <c r="G79" s="24"/>
      <c r="H79" s="24"/>
      <c r="J79" s="24"/>
      <c r="K79" s="24"/>
      <c r="L79" s="24"/>
      <c r="M79" s="24"/>
      <c r="N79" s="24"/>
      <c r="O79" s="24"/>
    </row>
    <row r="80" spans="1:15" x14ac:dyDescent="0.25">
      <c r="A80" s="22" t="s">
        <v>113</v>
      </c>
      <c r="B80" s="22" t="s">
        <v>114</v>
      </c>
      <c r="C80" s="8">
        <v>0</v>
      </c>
      <c r="D80" s="28">
        <f t="shared" si="7"/>
        <v>0</v>
      </c>
      <c r="E80" s="24">
        <v>0</v>
      </c>
      <c r="F80" s="24">
        <f t="shared" si="2"/>
        <v>0</v>
      </c>
      <c r="G80" s="24"/>
      <c r="H80" s="24"/>
      <c r="J80" s="24"/>
      <c r="K80" s="24"/>
      <c r="L80" s="24"/>
      <c r="M80" s="24"/>
      <c r="N80" s="24"/>
      <c r="O80" s="24"/>
    </row>
    <row r="81" spans="2:15" x14ac:dyDescent="0.25">
      <c r="B81" s="1" t="s">
        <v>115</v>
      </c>
      <c r="C81" s="9">
        <f>SUM(C6+C14)</f>
        <v>-159000</v>
      </c>
      <c r="D81" s="9"/>
      <c r="E81" s="26">
        <f>SUM(E6+E14)</f>
        <v>-1222857.2999999998</v>
      </c>
      <c r="F81" s="26">
        <f>F6-F14</f>
        <v>-4524357.2999999989</v>
      </c>
      <c r="G81" s="26"/>
      <c r="H81" s="26"/>
      <c r="J81" s="26"/>
      <c r="K81" s="26"/>
      <c r="L81" s="26"/>
      <c r="M81" s="26"/>
      <c r="N81" s="26"/>
      <c r="O81" s="26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6"/>
  <sheetViews>
    <sheetView topLeftCell="A33" workbookViewId="0">
      <selection activeCell="D21" sqref="D21"/>
    </sheetView>
  </sheetViews>
  <sheetFormatPr defaultColWidth="8.85546875" defaultRowHeight="15" x14ac:dyDescent="0.25"/>
  <cols>
    <col min="1" max="1" width="7.85546875" style="21" bestFit="1" customWidth="1"/>
    <col min="2" max="2" width="27.7109375" style="21" bestFit="1" customWidth="1"/>
    <col min="3" max="3" width="24.42578125" style="21" customWidth="1"/>
    <col min="4" max="4" width="24.42578125" style="16" customWidth="1"/>
    <col min="5" max="5" width="21" style="21" bestFit="1" customWidth="1"/>
    <col min="6" max="6" width="11.42578125" style="21" bestFit="1" customWidth="1"/>
    <col min="7" max="16384" width="8.85546875" style="21"/>
  </cols>
  <sheetData>
    <row r="1" spans="1:15" x14ac:dyDescent="0.25">
      <c r="A1" s="7" t="s">
        <v>116</v>
      </c>
      <c r="C1" s="8"/>
      <c r="D1" s="8"/>
      <c r="E1" s="10"/>
      <c r="F1" s="8"/>
    </row>
    <row r="2" spans="1:15" x14ac:dyDescent="0.25">
      <c r="A2" s="12">
        <v>2015</v>
      </c>
      <c r="C2" s="8"/>
      <c r="D2" s="8"/>
      <c r="E2" s="10"/>
      <c r="F2" s="10"/>
    </row>
    <row r="3" spans="1:15" x14ac:dyDescent="0.25">
      <c r="A3" s="7" t="s">
        <v>117</v>
      </c>
      <c r="C3" s="8"/>
      <c r="D3" s="8"/>
      <c r="E3" s="10"/>
      <c r="F3" s="10"/>
    </row>
    <row r="4" spans="1:15" x14ac:dyDescent="0.25">
      <c r="A4" s="1" t="s">
        <v>129</v>
      </c>
      <c r="B4" s="1"/>
      <c r="C4" s="9" t="s">
        <v>118</v>
      </c>
      <c r="D4" s="9" t="s">
        <v>118</v>
      </c>
      <c r="E4" s="11" t="s">
        <v>0</v>
      </c>
      <c r="F4" s="11" t="s">
        <v>119</v>
      </c>
      <c r="G4" s="1"/>
      <c r="H4" s="1"/>
      <c r="I4" s="1"/>
      <c r="J4" s="1"/>
      <c r="K4" s="1"/>
      <c r="L4" s="1"/>
      <c r="M4" s="1"/>
      <c r="N4" s="1"/>
      <c r="O4" s="1"/>
    </row>
    <row r="5" spans="1:15" x14ac:dyDescent="0.25">
      <c r="A5" s="23" t="s">
        <v>1</v>
      </c>
      <c r="B5" s="22" t="s">
        <v>2</v>
      </c>
      <c r="C5" s="8"/>
      <c r="D5" s="8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</row>
    <row r="6" spans="1:15" x14ac:dyDescent="0.25">
      <c r="A6" s="25" t="s">
        <v>3</v>
      </c>
      <c r="B6" s="25" t="s">
        <v>4</v>
      </c>
      <c r="C6" s="9">
        <f>SUM(C7:C7)</f>
        <v>-2661750</v>
      </c>
      <c r="D6" s="9"/>
      <c r="E6" s="26">
        <v>-498750</v>
      </c>
      <c r="F6" s="26">
        <f>SUM(F7:F7)</f>
        <v>498750</v>
      </c>
      <c r="G6" s="26"/>
      <c r="H6" s="26"/>
      <c r="I6" s="26"/>
      <c r="J6" s="26"/>
      <c r="K6" s="26"/>
      <c r="L6" s="26"/>
      <c r="M6" s="26"/>
      <c r="N6" s="26"/>
      <c r="O6" s="26"/>
    </row>
    <row r="7" spans="1:15" x14ac:dyDescent="0.25">
      <c r="A7" s="22" t="s">
        <v>7</v>
      </c>
      <c r="B7" s="22" t="s">
        <v>8</v>
      </c>
      <c r="C7" s="8">
        <f>SUM(C9:C12)</f>
        <v>-2661750</v>
      </c>
      <c r="D7" s="8"/>
      <c r="E7" s="24">
        <v>-498750</v>
      </c>
      <c r="F7" s="24">
        <f t="shared" ref="F7" si="0">SUM(D7)-E7</f>
        <v>498750</v>
      </c>
      <c r="G7" s="24"/>
      <c r="H7" s="24"/>
      <c r="I7" s="24"/>
      <c r="J7" s="24"/>
      <c r="K7" s="24"/>
      <c r="L7" s="24"/>
      <c r="M7" s="24"/>
      <c r="N7" s="24"/>
      <c r="O7" s="24"/>
    </row>
    <row r="8" spans="1:15" x14ac:dyDescent="0.25">
      <c r="A8" s="23" t="s">
        <v>122</v>
      </c>
      <c r="B8" s="22"/>
      <c r="C8" s="8"/>
      <c r="D8" s="8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</row>
    <row r="9" spans="1:15" x14ac:dyDescent="0.25">
      <c r="A9" s="22" t="s">
        <v>130</v>
      </c>
      <c r="B9" s="22" t="s">
        <v>124</v>
      </c>
      <c r="C9" s="8">
        <v>-275000</v>
      </c>
      <c r="D9" s="8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</row>
    <row r="10" spans="1:15" x14ac:dyDescent="0.25">
      <c r="A10" s="22" t="s">
        <v>143</v>
      </c>
      <c r="B10" s="22" t="s">
        <v>144</v>
      </c>
      <c r="C10" s="8">
        <v>-498750</v>
      </c>
      <c r="D10" s="8"/>
      <c r="E10" s="24">
        <v>-498750</v>
      </c>
      <c r="F10" s="24"/>
      <c r="G10" s="24"/>
      <c r="H10" s="24"/>
      <c r="I10" s="24"/>
      <c r="J10" s="24"/>
      <c r="K10" s="24"/>
      <c r="L10" s="24"/>
      <c r="M10" s="24"/>
      <c r="N10" s="24"/>
      <c r="O10" s="24"/>
    </row>
    <row r="11" spans="1:15" x14ac:dyDescent="0.25">
      <c r="A11" s="22" t="s">
        <v>131</v>
      </c>
      <c r="B11" s="22" t="s">
        <v>126</v>
      </c>
      <c r="C11" s="8">
        <v>-1338000</v>
      </c>
      <c r="D11" s="8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</row>
    <row r="12" spans="1:15" x14ac:dyDescent="0.25">
      <c r="A12" s="22" t="s">
        <v>132</v>
      </c>
      <c r="B12" s="22" t="s">
        <v>128</v>
      </c>
      <c r="C12" s="8">
        <v>-550000</v>
      </c>
      <c r="D12" s="8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</row>
    <row r="13" spans="1:15" x14ac:dyDescent="0.25">
      <c r="A13" s="22"/>
      <c r="B13" s="22"/>
      <c r="C13" s="8"/>
      <c r="D13" s="8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</row>
    <row r="14" spans="1:15" x14ac:dyDescent="0.25">
      <c r="A14" s="22"/>
      <c r="B14" s="22"/>
      <c r="C14" s="8"/>
      <c r="D14" s="8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</row>
    <row r="15" spans="1:15" x14ac:dyDescent="0.25">
      <c r="A15" s="22"/>
      <c r="B15" s="22"/>
      <c r="C15" s="8"/>
      <c r="D15" s="8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</row>
    <row r="16" spans="1:15" x14ac:dyDescent="0.25">
      <c r="A16" s="22" t="s">
        <v>2</v>
      </c>
      <c r="B16" s="22" t="s">
        <v>2</v>
      </c>
      <c r="C16" s="9" t="s">
        <v>118</v>
      </c>
      <c r="D16" s="9" t="s">
        <v>135</v>
      </c>
      <c r="E16" s="26" t="s">
        <v>136</v>
      </c>
      <c r="F16" s="26" t="s">
        <v>119</v>
      </c>
      <c r="G16" s="24"/>
      <c r="H16" s="24"/>
      <c r="I16" s="24"/>
      <c r="J16" s="24"/>
      <c r="K16" s="24"/>
      <c r="L16" s="24"/>
      <c r="M16" s="24"/>
      <c r="N16" s="24"/>
      <c r="O16" s="24"/>
    </row>
    <row r="17" spans="1:15" x14ac:dyDescent="0.25">
      <c r="A17" s="22"/>
      <c r="B17" s="22"/>
      <c r="C17" s="9"/>
      <c r="D17" s="9"/>
      <c r="E17" s="26"/>
      <c r="F17" s="26"/>
      <c r="G17" s="24"/>
      <c r="H17" s="24"/>
      <c r="I17" s="24"/>
      <c r="J17" s="24"/>
      <c r="K17" s="24"/>
      <c r="L17" s="24"/>
      <c r="M17" s="24"/>
      <c r="N17" s="24"/>
      <c r="O17" s="24"/>
    </row>
    <row r="18" spans="1:15" x14ac:dyDescent="0.25">
      <c r="A18" s="22"/>
      <c r="B18" s="25" t="s">
        <v>10</v>
      </c>
      <c r="C18" s="9">
        <f>SUM(C24:C55)</f>
        <v>2160000</v>
      </c>
      <c r="D18" s="9">
        <f>C18/12*4</f>
        <v>720000</v>
      </c>
      <c r="E18" s="26">
        <f>E20+E32+E41</f>
        <v>55087.44</v>
      </c>
      <c r="F18" s="26">
        <f>D18-E18</f>
        <v>664912.56000000006</v>
      </c>
      <c r="G18" s="24"/>
      <c r="H18" s="24"/>
      <c r="I18" s="24"/>
      <c r="J18" s="24"/>
      <c r="K18" s="24"/>
      <c r="L18" s="24"/>
      <c r="M18" s="24"/>
      <c r="N18" s="24"/>
      <c r="O18" s="24"/>
    </row>
    <row r="19" spans="1:15" x14ac:dyDescent="0.25">
      <c r="A19" s="23" t="s">
        <v>1</v>
      </c>
      <c r="B19" s="25"/>
      <c r="C19" s="9"/>
      <c r="D19" s="9"/>
      <c r="E19" s="26"/>
      <c r="F19" s="26"/>
      <c r="G19" s="24"/>
      <c r="H19" s="24"/>
      <c r="I19" s="24"/>
      <c r="J19" s="24"/>
      <c r="K19" s="24"/>
      <c r="L19" s="24"/>
      <c r="M19" s="24"/>
      <c r="N19" s="24"/>
      <c r="O19" s="24"/>
    </row>
    <row r="20" spans="1:15" x14ac:dyDescent="0.25">
      <c r="A20" s="25" t="s">
        <v>9</v>
      </c>
      <c r="B20" s="25"/>
      <c r="C20" s="9"/>
      <c r="D20" s="9"/>
      <c r="E20" s="26">
        <v>12157</v>
      </c>
      <c r="F20" s="26"/>
      <c r="G20" s="24"/>
      <c r="H20" s="24"/>
      <c r="I20" s="24"/>
      <c r="J20" s="24"/>
      <c r="K20" s="24"/>
      <c r="L20" s="24"/>
      <c r="M20" s="24"/>
      <c r="N20" s="24"/>
      <c r="O20" s="24"/>
    </row>
    <row r="21" spans="1:15" x14ac:dyDescent="0.25">
      <c r="A21" s="25" t="s">
        <v>27</v>
      </c>
      <c r="B21" s="25" t="s">
        <v>28</v>
      </c>
      <c r="C21" s="9"/>
      <c r="D21" s="9"/>
      <c r="E21" s="17">
        <v>7757</v>
      </c>
      <c r="F21" s="26"/>
      <c r="G21" s="24"/>
      <c r="H21" s="24"/>
      <c r="I21" s="24"/>
      <c r="J21" s="24"/>
      <c r="K21" s="24"/>
      <c r="L21" s="24"/>
      <c r="M21" s="24"/>
      <c r="N21" s="24"/>
      <c r="O21" s="24"/>
    </row>
    <row r="22" spans="1:15" x14ac:dyDescent="0.25">
      <c r="A22" s="23" t="s">
        <v>122</v>
      </c>
      <c r="B22" s="25"/>
      <c r="C22" s="9"/>
      <c r="D22" s="9"/>
      <c r="E22" s="26"/>
      <c r="F22" s="26"/>
      <c r="G22" s="24"/>
      <c r="H22" s="24"/>
      <c r="I22" s="24"/>
      <c r="J22" s="24"/>
      <c r="K22" s="24"/>
      <c r="L22" s="24"/>
      <c r="M22" s="24"/>
      <c r="N22" s="24"/>
      <c r="O22" s="24"/>
    </row>
    <row r="23" spans="1:15" x14ac:dyDescent="0.25">
      <c r="A23" s="18" t="s">
        <v>123</v>
      </c>
      <c r="B23" s="22" t="s">
        <v>124</v>
      </c>
      <c r="C23" s="9"/>
      <c r="D23" s="9"/>
      <c r="E23" s="17">
        <v>7757</v>
      </c>
      <c r="F23" s="26"/>
      <c r="G23" s="24"/>
      <c r="H23" s="24"/>
      <c r="I23" s="24"/>
      <c r="J23" s="24"/>
      <c r="K23" s="24"/>
      <c r="L23" s="24"/>
      <c r="M23" s="24"/>
      <c r="N23" s="24"/>
      <c r="O23" s="24"/>
    </row>
    <row r="24" spans="1:15" x14ac:dyDescent="0.25">
      <c r="A24" s="25" t="s">
        <v>29</v>
      </c>
      <c r="B24" s="25" t="s">
        <v>30</v>
      </c>
      <c r="C24" s="9"/>
      <c r="D24" s="9"/>
      <c r="E24" s="17">
        <v>0</v>
      </c>
      <c r="F24" s="26"/>
      <c r="G24" s="24"/>
      <c r="H24" s="24"/>
      <c r="I24" s="24"/>
      <c r="J24" s="24"/>
      <c r="K24" s="24"/>
      <c r="L24" s="24"/>
      <c r="M24" s="24"/>
      <c r="N24" s="24"/>
      <c r="O24" s="24"/>
    </row>
    <row r="25" spans="1:15" x14ac:dyDescent="0.25">
      <c r="A25" s="23" t="s">
        <v>122</v>
      </c>
      <c r="B25" s="22" t="s">
        <v>2</v>
      </c>
      <c r="C25" s="22"/>
      <c r="D25" s="14"/>
      <c r="E25" s="24"/>
      <c r="F25" s="24"/>
      <c r="G25" s="24"/>
      <c r="H25" s="24"/>
      <c r="I25" s="24"/>
      <c r="J25" s="24"/>
      <c r="K25" s="24"/>
      <c r="L25" s="24"/>
      <c r="M25" s="24"/>
    </row>
    <row r="26" spans="1:15" x14ac:dyDescent="0.25">
      <c r="A26" s="22" t="s">
        <v>123</v>
      </c>
      <c r="B26" s="22" t="s">
        <v>124</v>
      </c>
      <c r="C26" s="22"/>
      <c r="D26" s="14"/>
      <c r="E26" s="24">
        <v>0</v>
      </c>
      <c r="F26" s="24"/>
      <c r="G26" s="24"/>
      <c r="H26" s="24"/>
      <c r="I26" s="24"/>
      <c r="J26" s="24"/>
      <c r="K26" s="24"/>
      <c r="L26" s="24"/>
      <c r="M26" s="24"/>
    </row>
    <row r="27" spans="1:15" x14ac:dyDescent="0.25">
      <c r="A27" s="25" t="s">
        <v>137</v>
      </c>
      <c r="B27" s="25" t="s">
        <v>138</v>
      </c>
      <c r="C27" s="22"/>
      <c r="D27" s="14"/>
      <c r="E27" s="24">
        <v>4400</v>
      </c>
      <c r="F27" s="24"/>
      <c r="G27" s="24"/>
      <c r="H27" s="24"/>
      <c r="I27" s="24"/>
      <c r="J27" s="24"/>
      <c r="K27" s="24"/>
      <c r="L27" s="24"/>
      <c r="M27" s="24"/>
    </row>
    <row r="28" spans="1:15" x14ac:dyDescent="0.25">
      <c r="A28" s="23" t="s">
        <v>122</v>
      </c>
      <c r="B28" s="22"/>
      <c r="C28" s="22"/>
      <c r="D28" s="14"/>
      <c r="E28" s="24"/>
      <c r="F28" s="24"/>
      <c r="G28" s="24"/>
      <c r="H28" s="24"/>
      <c r="I28" s="24"/>
      <c r="J28" s="24"/>
      <c r="K28" s="24"/>
      <c r="L28" s="24"/>
      <c r="M28" s="24"/>
    </row>
    <row r="29" spans="1:15" x14ac:dyDescent="0.25">
      <c r="A29" s="22" t="s">
        <v>145</v>
      </c>
      <c r="B29" s="22" t="s">
        <v>146</v>
      </c>
      <c r="C29" s="22"/>
      <c r="D29" s="14"/>
      <c r="E29" s="24">
        <v>4400</v>
      </c>
      <c r="F29" s="24"/>
      <c r="G29" s="24"/>
      <c r="H29" s="24"/>
      <c r="I29" s="24"/>
      <c r="J29" s="24"/>
      <c r="K29" s="24"/>
      <c r="L29" s="24"/>
      <c r="M29" s="24"/>
    </row>
    <row r="30" spans="1:15" x14ac:dyDescent="0.25">
      <c r="A30" s="22" t="s">
        <v>2</v>
      </c>
      <c r="B30" s="22" t="s">
        <v>2</v>
      </c>
      <c r="C30" s="22"/>
      <c r="D30" s="14"/>
      <c r="E30" s="24"/>
      <c r="F30" s="24"/>
      <c r="G30" s="24"/>
      <c r="H30" s="24"/>
      <c r="I30" s="24"/>
      <c r="J30" s="24"/>
      <c r="K30" s="24"/>
      <c r="L30" s="24"/>
      <c r="M30" s="24"/>
    </row>
    <row r="31" spans="1:15" x14ac:dyDescent="0.25">
      <c r="A31" s="23" t="s">
        <v>1</v>
      </c>
      <c r="B31" s="22" t="s">
        <v>2</v>
      </c>
      <c r="C31" s="22"/>
      <c r="D31" s="14"/>
      <c r="E31" s="24"/>
      <c r="F31" s="24"/>
      <c r="G31" s="24"/>
      <c r="H31" s="24"/>
      <c r="I31" s="24"/>
      <c r="J31" s="24"/>
      <c r="K31" s="24"/>
      <c r="L31" s="24"/>
      <c r="M31" s="24"/>
    </row>
    <row r="32" spans="1:15" x14ac:dyDescent="0.25">
      <c r="A32" s="25" t="s">
        <v>39</v>
      </c>
      <c r="B32" s="25" t="s">
        <v>2</v>
      </c>
      <c r="C32" s="25"/>
      <c r="D32" s="15"/>
      <c r="E32" s="26">
        <v>300</v>
      </c>
      <c r="F32" s="26"/>
      <c r="G32" s="26"/>
      <c r="H32" s="26"/>
      <c r="I32" s="26"/>
      <c r="J32" s="26"/>
      <c r="K32" s="26"/>
      <c r="L32" s="26"/>
      <c r="M32" s="26"/>
    </row>
    <row r="33" spans="1:13" x14ac:dyDescent="0.25">
      <c r="A33" s="25" t="s">
        <v>40</v>
      </c>
      <c r="B33" s="25" t="s">
        <v>41</v>
      </c>
      <c r="C33" s="25"/>
      <c r="D33" s="15"/>
      <c r="E33" s="17">
        <v>300</v>
      </c>
      <c r="F33" s="26"/>
      <c r="G33" s="26"/>
      <c r="H33" s="26"/>
      <c r="I33" s="26"/>
      <c r="J33" s="26"/>
      <c r="K33" s="26"/>
      <c r="L33" s="26"/>
      <c r="M33" s="26"/>
    </row>
    <row r="34" spans="1:13" x14ac:dyDescent="0.25">
      <c r="A34" s="23" t="s">
        <v>122</v>
      </c>
      <c r="B34" s="25"/>
      <c r="C34" s="25"/>
      <c r="D34" s="15"/>
      <c r="E34" s="26"/>
      <c r="F34" s="26"/>
      <c r="G34" s="26"/>
      <c r="H34" s="26"/>
      <c r="I34" s="26"/>
      <c r="J34" s="26"/>
      <c r="K34" s="26"/>
      <c r="L34" s="26"/>
      <c r="M34" s="26"/>
    </row>
    <row r="35" spans="1:13" x14ac:dyDescent="0.25">
      <c r="A35" s="18" t="s">
        <v>127</v>
      </c>
      <c r="B35" s="18" t="s">
        <v>128</v>
      </c>
      <c r="C35" s="25"/>
      <c r="D35" s="15"/>
      <c r="E35" s="17">
        <v>300</v>
      </c>
      <c r="F35" s="26"/>
      <c r="G35" s="26"/>
      <c r="H35" s="26"/>
      <c r="I35" s="26"/>
      <c r="J35" s="26"/>
      <c r="K35" s="26"/>
      <c r="L35" s="26"/>
      <c r="M35" s="26"/>
    </row>
    <row r="36" spans="1:13" s="20" customFormat="1" x14ac:dyDescent="0.25">
      <c r="A36" s="25" t="s">
        <v>56</v>
      </c>
      <c r="B36" s="25" t="s">
        <v>57</v>
      </c>
      <c r="C36" s="18"/>
      <c r="D36" s="19"/>
      <c r="E36" s="17">
        <v>0</v>
      </c>
      <c r="F36" s="17"/>
      <c r="G36" s="17"/>
      <c r="H36" s="17"/>
      <c r="I36" s="17"/>
      <c r="J36" s="17"/>
      <c r="K36" s="17"/>
      <c r="L36" s="17"/>
      <c r="M36" s="17"/>
    </row>
    <row r="37" spans="1:13" x14ac:dyDescent="0.25">
      <c r="A37" s="23" t="s">
        <v>122</v>
      </c>
      <c r="B37" s="22" t="s">
        <v>2</v>
      </c>
      <c r="C37" s="22"/>
      <c r="D37" s="14"/>
      <c r="E37" s="24"/>
      <c r="F37" s="24"/>
      <c r="G37" s="24"/>
      <c r="H37" s="24"/>
      <c r="I37" s="24"/>
      <c r="J37" s="24"/>
      <c r="K37" s="24"/>
      <c r="L37" s="24"/>
      <c r="M37" s="24"/>
    </row>
    <row r="38" spans="1:13" x14ac:dyDescent="0.25">
      <c r="A38" s="22" t="s">
        <v>127</v>
      </c>
      <c r="B38" s="22" t="s">
        <v>128</v>
      </c>
      <c r="C38" s="22"/>
      <c r="D38" s="14"/>
      <c r="E38" s="24">
        <v>0</v>
      </c>
      <c r="F38" s="24"/>
      <c r="G38" s="24"/>
      <c r="H38" s="24"/>
      <c r="I38" s="24"/>
      <c r="J38" s="24"/>
      <c r="K38" s="24"/>
      <c r="L38" s="24"/>
      <c r="M38" s="24"/>
    </row>
    <row r="39" spans="1:13" x14ac:dyDescent="0.25">
      <c r="A39" s="22" t="s">
        <v>2</v>
      </c>
      <c r="B39" s="22" t="s">
        <v>2</v>
      </c>
      <c r="C39" s="22"/>
      <c r="D39" s="14"/>
      <c r="E39" s="24"/>
      <c r="F39" s="24"/>
      <c r="G39" s="24"/>
      <c r="H39" s="24"/>
      <c r="I39" s="24"/>
      <c r="J39" s="24"/>
      <c r="K39" s="24"/>
      <c r="L39" s="24"/>
      <c r="M39" s="24"/>
    </row>
    <row r="40" spans="1:13" x14ac:dyDescent="0.25">
      <c r="A40" s="23" t="s">
        <v>1</v>
      </c>
      <c r="B40" s="22" t="s">
        <v>2</v>
      </c>
      <c r="C40" s="22"/>
      <c r="D40" s="14"/>
      <c r="E40" s="24"/>
      <c r="F40" s="24"/>
      <c r="G40" s="24"/>
      <c r="H40" s="24"/>
      <c r="I40" s="24"/>
      <c r="J40" s="24"/>
      <c r="K40" s="24"/>
      <c r="L40" s="24"/>
      <c r="M40" s="24"/>
    </row>
    <row r="41" spans="1:13" x14ac:dyDescent="0.25">
      <c r="A41" s="25" t="s">
        <v>58</v>
      </c>
      <c r="B41" s="25" t="s">
        <v>2</v>
      </c>
      <c r="C41" s="25"/>
      <c r="D41" s="15"/>
      <c r="E41" s="26">
        <v>42630.44</v>
      </c>
      <c r="F41" s="26"/>
      <c r="G41" s="26"/>
      <c r="H41" s="26"/>
      <c r="I41" s="26"/>
      <c r="J41" s="26"/>
      <c r="K41" s="26"/>
      <c r="L41" s="26"/>
      <c r="M41" s="26"/>
    </row>
    <row r="42" spans="1:13" x14ac:dyDescent="0.25">
      <c r="A42" s="25" t="s">
        <v>59</v>
      </c>
      <c r="B42" s="25" t="s">
        <v>60</v>
      </c>
      <c r="C42" s="25"/>
      <c r="D42" s="15"/>
      <c r="E42" s="17">
        <v>575</v>
      </c>
      <c r="F42" s="26"/>
      <c r="G42" s="26"/>
      <c r="H42" s="26"/>
      <c r="I42" s="26"/>
      <c r="J42" s="26"/>
      <c r="K42" s="26"/>
      <c r="L42" s="26"/>
      <c r="M42" s="26"/>
    </row>
    <row r="43" spans="1:13" x14ac:dyDescent="0.25">
      <c r="A43" s="18" t="s">
        <v>122</v>
      </c>
      <c r="B43" s="25"/>
      <c r="C43" s="25"/>
      <c r="D43" s="15"/>
      <c r="E43" s="26"/>
      <c r="F43" s="26"/>
      <c r="G43" s="26"/>
      <c r="H43" s="26"/>
      <c r="I43" s="26"/>
      <c r="J43" s="26"/>
      <c r="K43" s="26"/>
      <c r="L43" s="26"/>
      <c r="M43" s="26"/>
    </row>
    <row r="44" spans="1:13" x14ac:dyDescent="0.25">
      <c r="A44" s="18" t="s">
        <v>127</v>
      </c>
      <c r="B44" s="18" t="s">
        <v>128</v>
      </c>
      <c r="C44" s="25"/>
      <c r="D44" s="15"/>
      <c r="E44" s="17">
        <v>575</v>
      </c>
      <c r="F44" s="26"/>
      <c r="G44" s="26"/>
      <c r="H44" s="26"/>
      <c r="I44" s="26"/>
      <c r="J44" s="26"/>
      <c r="K44" s="26"/>
      <c r="L44" s="26"/>
      <c r="M44" s="26"/>
    </row>
    <row r="45" spans="1:13" s="20" customFormat="1" x14ac:dyDescent="0.25">
      <c r="A45" s="25" t="s">
        <v>65</v>
      </c>
      <c r="B45" s="25" t="s">
        <v>66</v>
      </c>
      <c r="C45" s="18"/>
      <c r="D45" s="19"/>
      <c r="E45" s="17">
        <v>0</v>
      </c>
      <c r="F45" s="17"/>
      <c r="G45" s="17"/>
      <c r="H45" s="17"/>
      <c r="I45" s="17"/>
      <c r="J45" s="17"/>
      <c r="K45" s="17"/>
      <c r="L45" s="17"/>
      <c r="M45" s="17"/>
    </row>
    <row r="46" spans="1:13" x14ac:dyDescent="0.25">
      <c r="A46" s="23" t="s">
        <v>122</v>
      </c>
      <c r="B46" s="22" t="s">
        <v>2</v>
      </c>
      <c r="C46" s="22"/>
      <c r="D46" s="14"/>
      <c r="E46" s="24"/>
      <c r="F46" s="24"/>
      <c r="G46" s="24"/>
      <c r="H46" s="24"/>
      <c r="I46" s="24"/>
      <c r="J46" s="24"/>
      <c r="K46" s="24"/>
      <c r="L46" s="24"/>
      <c r="M46" s="24"/>
    </row>
    <row r="47" spans="1:13" x14ac:dyDescent="0.25">
      <c r="A47" s="22" t="s">
        <v>125</v>
      </c>
      <c r="B47" s="22" t="s">
        <v>126</v>
      </c>
      <c r="C47" s="22"/>
      <c r="D47" s="14"/>
      <c r="E47" s="24">
        <v>0</v>
      </c>
      <c r="F47" s="24"/>
      <c r="G47" s="24"/>
      <c r="H47" s="24"/>
      <c r="I47" s="24"/>
      <c r="J47" s="24"/>
      <c r="K47" s="24"/>
      <c r="L47" s="24"/>
      <c r="M47" s="24"/>
    </row>
    <row r="48" spans="1:13" s="20" customFormat="1" x14ac:dyDescent="0.25">
      <c r="A48" s="25" t="s">
        <v>69</v>
      </c>
      <c r="B48" s="25" t="s">
        <v>70</v>
      </c>
      <c r="C48" s="18"/>
      <c r="D48" s="19"/>
      <c r="E48" s="17">
        <v>1441</v>
      </c>
      <c r="F48" s="17"/>
      <c r="G48" s="17"/>
      <c r="H48" s="17"/>
      <c r="I48" s="17"/>
      <c r="J48" s="17"/>
      <c r="K48" s="17"/>
      <c r="L48" s="17"/>
      <c r="M48" s="17"/>
    </row>
    <row r="49" spans="1:13" x14ac:dyDescent="0.25">
      <c r="A49" s="23" t="s">
        <v>122</v>
      </c>
      <c r="B49" s="22" t="s">
        <v>2</v>
      </c>
      <c r="C49" s="22"/>
      <c r="D49" s="14"/>
      <c r="E49" s="24"/>
      <c r="F49" s="24"/>
      <c r="G49" s="24"/>
      <c r="H49" s="24"/>
      <c r="I49" s="24"/>
      <c r="J49" s="24"/>
      <c r="K49" s="24"/>
      <c r="L49" s="24"/>
      <c r="M49" s="24"/>
    </row>
    <row r="50" spans="1:13" x14ac:dyDescent="0.25">
      <c r="A50" s="22" t="s">
        <v>127</v>
      </c>
      <c r="B50" s="22" t="s">
        <v>128</v>
      </c>
      <c r="C50" s="22"/>
      <c r="D50" s="14"/>
      <c r="E50" s="24">
        <v>1441</v>
      </c>
      <c r="F50" s="24"/>
      <c r="G50" s="24"/>
      <c r="H50" s="24"/>
      <c r="I50" s="24"/>
      <c r="J50" s="24"/>
      <c r="K50" s="24"/>
      <c r="L50" s="24"/>
      <c r="M50" s="24"/>
    </row>
    <row r="51" spans="1:13" s="20" customFormat="1" x14ac:dyDescent="0.25">
      <c r="A51" s="25" t="s">
        <v>79</v>
      </c>
      <c r="B51" s="25" t="s">
        <v>80</v>
      </c>
      <c r="C51" s="18"/>
      <c r="D51" s="19"/>
      <c r="E51" s="17">
        <v>40614.44</v>
      </c>
      <c r="F51" s="17"/>
      <c r="G51" s="17"/>
      <c r="H51" s="17"/>
      <c r="I51" s="17"/>
      <c r="J51" s="17"/>
      <c r="K51" s="17"/>
      <c r="L51" s="17"/>
      <c r="M51" s="17"/>
    </row>
    <row r="52" spans="1:13" x14ac:dyDescent="0.25">
      <c r="A52" s="23" t="s">
        <v>122</v>
      </c>
      <c r="B52" s="22" t="s">
        <v>2</v>
      </c>
      <c r="C52" s="22"/>
      <c r="D52" s="14"/>
      <c r="E52" s="24"/>
      <c r="F52" s="24"/>
      <c r="G52" s="24"/>
      <c r="H52" s="24"/>
      <c r="I52" s="24"/>
      <c r="J52" s="24"/>
      <c r="K52" s="24"/>
      <c r="L52" s="24"/>
      <c r="M52" s="24"/>
    </row>
    <row r="53" spans="1:13" x14ac:dyDescent="0.25">
      <c r="A53" s="22" t="s">
        <v>123</v>
      </c>
      <c r="B53" s="22" t="s">
        <v>124</v>
      </c>
      <c r="C53" s="8">
        <v>310000</v>
      </c>
      <c r="D53" s="8">
        <f>C53/12*4</f>
        <v>103333.33333333333</v>
      </c>
      <c r="E53" s="24">
        <v>34596.730000000003</v>
      </c>
      <c r="F53" s="24">
        <f>D53-E53</f>
        <v>68736.603333333333</v>
      </c>
      <c r="G53" s="24"/>
      <c r="H53" s="24"/>
      <c r="I53" s="24"/>
      <c r="J53" s="24"/>
      <c r="K53" s="24"/>
      <c r="L53" s="24"/>
      <c r="M53" s="24"/>
    </row>
    <row r="54" spans="1:13" x14ac:dyDescent="0.25">
      <c r="A54" s="22" t="s">
        <v>125</v>
      </c>
      <c r="B54" s="22" t="s">
        <v>126</v>
      </c>
      <c r="C54" s="8">
        <v>1300000</v>
      </c>
      <c r="D54" s="8">
        <f t="shared" ref="D54:D55" si="1">C54/12*4</f>
        <v>433333.33333333331</v>
      </c>
      <c r="E54" s="24">
        <v>7.71</v>
      </c>
      <c r="F54" s="24">
        <f>D54-E54</f>
        <v>433325.62333333329</v>
      </c>
      <c r="G54" s="24"/>
      <c r="H54" s="24"/>
      <c r="I54" s="24"/>
      <c r="J54" s="24"/>
      <c r="K54" s="24"/>
      <c r="L54" s="24"/>
      <c r="M54" s="24"/>
    </row>
    <row r="55" spans="1:13" x14ac:dyDescent="0.25">
      <c r="A55" s="22" t="s">
        <v>127</v>
      </c>
      <c r="B55" s="22" t="s">
        <v>128</v>
      </c>
      <c r="C55" s="8">
        <v>550000</v>
      </c>
      <c r="D55" s="8">
        <f t="shared" si="1"/>
        <v>183333.33333333334</v>
      </c>
      <c r="E55" s="24">
        <v>6010</v>
      </c>
      <c r="F55" s="24">
        <f>D55-E55</f>
        <v>177323.33333333334</v>
      </c>
      <c r="G55" s="24"/>
      <c r="H55" s="24"/>
      <c r="I55" s="24"/>
      <c r="J55" s="24"/>
      <c r="K55" s="24"/>
      <c r="L55" s="24"/>
      <c r="M55" s="24"/>
    </row>
    <row r="56" spans="1:13" x14ac:dyDescent="0.25">
      <c r="B56" s="1" t="s">
        <v>115</v>
      </c>
      <c r="C56" s="1"/>
      <c r="D56" s="13"/>
      <c r="E56" s="26">
        <v>-443662.56</v>
      </c>
      <c r="F56" s="26"/>
      <c r="G56" s="26"/>
      <c r="H56" s="26"/>
      <c r="I56" s="26"/>
      <c r="J56" s="26"/>
      <c r="K56" s="26"/>
      <c r="L56" s="26"/>
      <c r="M56" s="2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1"/>
  <sheetViews>
    <sheetView workbookViewId="0">
      <selection activeCell="C20" sqref="C20"/>
    </sheetView>
  </sheetViews>
  <sheetFormatPr defaultColWidth="8.85546875" defaultRowHeight="15" x14ac:dyDescent="0.25"/>
  <cols>
    <col min="1" max="1" width="7.5703125" style="21" bestFit="1" customWidth="1"/>
    <col min="2" max="2" width="27.28515625" style="21" bestFit="1" customWidth="1"/>
    <col min="3" max="3" width="18.7109375" style="8" customWidth="1"/>
    <col min="4" max="4" width="15.85546875" style="8" bestFit="1" customWidth="1"/>
    <col min="5" max="5" width="21" style="10" bestFit="1" customWidth="1"/>
    <col min="6" max="6" width="14.85546875" style="10" customWidth="1"/>
    <col min="7" max="7" width="2.140625" style="21" bestFit="1" customWidth="1"/>
    <col min="8" max="16384" width="8.85546875" style="21"/>
  </cols>
  <sheetData>
    <row r="1" spans="1:14" x14ac:dyDescent="0.25">
      <c r="A1" s="7" t="s">
        <v>116</v>
      </c>
      <c r="F1" s="8"/>
    </row>
    <row r="2" spans="1:14" x14ac:dyDescent="0.25">
      <c r="A2" s="12">
        <v>2015</v>
      </c>
    </row>
    <row r="3" spans="1:14" x14ac:dyDescent="0.25">
      <c r="A3" s="7" t="s">
        <v>117</v>
      </c>
    </row>
    <row r="4" spans="1:14" x14ac:dyDescent="0.25">
      <c r="A4" s="1"/>
      <c r="B4" s="1"/>
      <c r="C4" s="9" t="s">
        <v>118</v>
      </c>
      <c r="D4" s="9" t="s">
        <v>118</v>
      </c>
      <c r="E4" s="11" t="s">
        <v>0</v>
      </c>
      <c r="F4" s="11" t="s">
        <v>119</v>
      </c>
      <c r="G4" s="1"/>
      <c r="H4" s="1"/>
      <c r="I4" s="1"/>
      <c r="J4" s="1"/>
      <c r="K4" s="1"/>
      <c r="L4" s="1"/>
      <c r="M4" s="1"/>
      <c r="N4" s="1"/>
    </row>
    <row r="5" spans="1:14" x14ac:dyDescent="0.25">
      <c r="A5" s="23" t="s">
        <v>1</v>
      </c>
      <c r="B5" s="22" t="s">
        <v>2</v>
      </c>
      <c r="E5" s="24"/>
      <c r="F5" s="24"/>
      <c r="G5" s="24"/>
      <c r="H5" s="24"/>
      <c r="I5" s="24"/>
      <c r="J5" s="24"/>
      <c r="K5" s="24"/>
      <c r="L5" s="24"/>
      <c r="M5" s="24"/>
      <c r="N5" s="24"/>
    </row>
    <row r="6" spans="1:14" x14ac:dyDescent="0.25">
      <c r="A6" s="25" t="s">
        <v>3</v>
      </c>
      <c r="B6" s="25" t="s">
        <v>4</v>
      </c>
      <c r="C6" s="9">
        <f>SUM(C7:C8)</f>
        <v>-23292000</v>
      </c>
      <c r="D6" s="9"/>
      <c r="E6" s="26">
        <v>-221750</v>
      </c>
      <c r="F6" s="26">
        <f>SUM(F7:F8)</f>
        <v>2221750</v>
      </c>
      <c r="G6" s="26"/>
      <c r="H6" s="26"/>
      <c r="I6" s="26"/>
      <c r="J6" s="26"/>
      <c r="K6" s="26"/>
      <c r="L6" s="26"/>
      <c r="M6" s="26"/>
      <c r="N6" s="26"/>
    </row>
    <row r="7" spans="1:14" x14ac:dyDescent="0.25">
      <c r="A7" s="22" t="s">
        <v>5</v>
      </c>
      <c r="B7" s="22" t="s">
        <v>6</v>
      </c>
      <c r="C7" s="8">
        <v>-1706000</v>
      </c>
      <c r="E7" s="24">
        <v>-1723000</v>
      </c>
      <c r="F7" s="24">
        <f>SUM(D7)-E7</f>
        <v>1723000</v>
      </c>
      <c r="G7" s="24"/>
      <c r="H7" s="24"/>
      <c r="I7" s="24"/>
      <c r="J7" s="24"/>
      <c r="K7" s="24"/>
      <c r="L7" s="24"/>
      <c r="M7" s="24"/>
      <c r="N7" s="24"/>
    </row>
    <row r="8" spans="1:14" x14ac:dyDescent="0.25">
      <c r="A8" s="22" t="s">
        <v>7</v>
      </c>
      <c r="B8" s="22" t="s">
        <v>8</v>
      </c>
      <c r="C8" s="8">
        <v>-21586000</v>
      </c>
      <c r="E8" s="24">
        <v>-498750</v>
      </c>
      <c r="F8" s="24">
        <f t="shared" ref="F8" si="0">SUM(D8)-E8</f>
        <v>498750</v>
      </c>
      <c r="G8" s="24"/>
      <c r="H8" s="24"/>
      <c r="I8" s="24"/>
      <c r="J8" s="24"/>
      <c r="K8" s="24"/>
      <c r="L8" s="24"/>
      <c r="M8" s="24"/>
      <c r="N8" s="24"/>
    </row>
    <row r="9" spans="1:14" x14ac:dyDescent="0.25">
      <c r="A9" s="22"/>
      <c r="B9" s="22"/>
      <c r="E9" s="24"/>
      <c r="F9" s="24"/>
      <c r="G9" s="24"/>
      <c r="H9" s="24"/>
      <c r="I9" s="24"/>
      <c r="J9" s="24"/>
      <c r="K9" s="24"/>
      <c r="L9" s="24"/>
      <c r="M9" s="24"/>
      <c r="N9" s="24"/>
    </row>
    <row r="10" spans="1:14" x14ac:dyDescent="0.25">
      <c r="A10" s="22"/>
      <c r="B10" s="22"/>
      <c r="E10" s="24"/>
      <c r="F10" s="24"/>
      <c r="G10" s="24"/>
      <c r="H10" s="24"/>
      <c r="I10" s="24"/>
      <c r="J10" s="24"/>
      <c r="K10" s="24"/>
      <c r="L10" s="24"/>
      <c r="M10" s="24"/>
      <c r="N10" s="24"/>
    </row>
    <row r="11" spans="1:14" x14ac:dyDescent="0.25">
      <c r="A11" s="22"/>
      <c r="B11" s="22"/>
      <c r="E11" s="24"/>
      <c r="F11" s="24"/>
      <c r="G11" s="24"/>
      <c r="H11" s="24"/>
      <c r="I11" s="24"/>
      <c r="J11" s="24"/>
      <c r="K11" s="24"/>
      <c r="L11" s="24"/>
      <c r="M11" s="24"/>
      <c r="N11" s="24"/>
    </row>
    <row r="12" spans="1:14" x14ac:dyDescent="0.25">
      <c r="A12" s="22" t="s">
        <v>2</v>
      </c>
      <c r="B12" s="22" t="s">
        <v>2</v>
      </c>
      <c r="C12" s="9" t="s">
        <v>118</v>
      </c>
      <c r="D12" s="9" t="s">
        <v>147</v>
      </c>
      <c r="E12" s="26" t="s">
        <v>148</v>
      </c>
      <c r="F12" s="26" t="s">
        <v>119</v>
      </c>
      <c r="G12" s="24"/>
      <c r="H12" s="24"/>
      <c r="I12" s="24"/>
      <c r="J12" s="24"/>
      <c r="K12" s="24"/>
      <c r="L12" s="24"/>
      <c r="M12" s="24"/>
      <c r="N12" s="24"/>
    </row>
    <row r="13" spans="1:14" x14ac:dyDescent="0.25">
      <c r="A13" s="22"/>
      <c r="B13" s="22"/>
      <c r="C13" s="9"/>
      <c r="D13" s="9"/>
      <c r="E13" s="26"/>
      <c r="F13" s="26"/>
      <c r="G13" s="24"/>
      <c r="H13" s="24"/>
      <c r="I13" s="24"/>
      <c r="J13" s="24"/>
      <c r="K13" s="24"/>
      <c r="L13" s="24"/>
      <c r="M13" s="24"/>
      <c r="N13" s="24"/>
    </row>
    <row r="14" spans="1:14" x14ac:dyDescent="0.25">
      <c r="A14" s="22"/>
      <c r="B14" s="25" t="s">
        <v>10</v>
      </c>
      <c r="C14" s="9">
        <f>SUM(C17+C35+C48+C64+C76)</f>
        <v>23133000</v>
      </c>
      <c r="D14" s="9">
        <f>C14/12*5</f>
        <v>9638750</v>
      </c>
      <c r="E14" s="26">
        <f>SUM(E17+E35+E48+E64+E76)</f>
        <v>1269745.3599999999</v>
      </c>
      <c r="F14" s="26">
        <f>SUM(F17+F35+F48+F64+F76)</f>
        <v>8369004.6400000006</v>
      </c>
      <c r="G14" s="24"/>
      <c r="H14" s="24"/>
      <c r="I14" s="24"/>
      <c r="J14" s="24"/>
      <c r="K14" s="24"/>
      <c r="L14" s="24"/>
      <c r="M14" s="24"/>
      <c r="N14" s="24"/>
    </row>
    <row r="15" spans="1:14" x14ac:dyDescent="0.25">
      <c r="A15" s="22"/>
      <c r="B15" s="22"/>
      <c r="C15" s="9"/>
      <c r="D15" s="9"/>
      <c r="E15" s="26"/>
      <c r="F15" s="26"/>
      <c r="G15" s="24"/>
      <c r="H15" s="24"/>
      <c r="I15" s="24"/>
      <c r="J15" s="24"/>
      <c r="K15" s="24"/>
      <c r="L15" s="24"/>
      <c r="M15" s="24"/>
      <c r="N15" s="24"/>
    </row>
    <row r="16" spans="1:14" x14ac:dyDescent="0.25">
      <c r="A16" s="23" t="s">
        <v>1</v>
      </c>
      <c r="B16" s="22"/>
      <c r="C16" s="9"/>
      <c r="D16" s="9"/>
      <c r="E16" s="26"/>
      <c r="F16" s="26"/>
      <c r="G16" s="24"/>
      <c r="H16" s="24"/>
      <c r="I16" s="24"/>
      <c r="J16" s="24"/>
      <c r="K16" s="24"/>
      <c r="L16" s="24"/>
      <c r="M16" s="24"/>
      <c r="N16" s="24"/>
    </row>
    <row r="17" spans="1:14" x14ac:dyDescent="0.25">
      <c r="A17" s="25" t="s">
        <v>9</v>
      </c>
      <c r="C17" s="9">
        <f>SUM(C18:C31)</f>
        <v>19872000</v>
      </c>
      <c r="D17" s="9">
        <f>C17/12*5</f>
        <v>8280000</v>
      </c>
      <c r="E17" s="26">
        <f>SUM(E18:E32)</f>
        <v>715233.85</v>
      </c>
      <c r="F17" s="26">
        <f>D17-E17</f>
        <v>7564766.1500000004</v>
      </c>
      <c r="G17" s="26"/>
      <c r="H17" s="26"/>
      <c r="I17" s="26"/>
      <c r="J17" s="26"/>
      <c r="K17" s="26"/>
      <c r="L17" s="26"/>
      <c r="M17" s="26"/>
      <c r="N17" s="26"/>
    </row>
    <row r="18" spans="1:14" x14ac:dyDescent="0.25">
      <c r="A18" s="22" t="s">
        <v>11</v>
      </c>
      <c r="B18" s="22" t="s">
        <v>12</v>
      </c>
      <c r="C18" s="8">
        <v>1000</v>
      </c>
      <c r="D18" s="8">
        <f>C18/12*5</f>
        <v>416.66666666666663</v>
      </c>
      <c r="E18" s="24">
        <v>0</v>
      </c>
      <c r="F18" s="24">
        <f>D18-E18</f>
        <v>416.66666666666663</v>
      </c>
      <c r="G18" s="24"/>
      <c r="H18" s="24"/>
      <c r="I18" s="24"/>
      <c r="J18" s="24"/>
      <c r="K18" s="24"/>
      <c r="L18" s="24"/>
      <c r="M18" s="24"/>
      <c r="N18" s="24"/>
    </row>
    <row r="19" spans="1:14" x14ac:dyDescent="0.25">
      <c r="A19" s="22" t="s">
        <v>13</v>
      </c>
      <c r="B19" s="22" t="s">
        <v>14</v>
      </c>
      <c r="C19" s="8">
        <v>2500000</v>
      </c>
      <c r="D19" s="8">
        <f t="shared" ref="D19:D32" si="1">C19/12*5</f>
        <v>1041666.6666666667</v>
      </c>
      <c r="E19" s="24">
        <v>0</v>
      </c>
      <c r="F19" s="24">
        <f t="shared" ref="F19:F80" si="2">D19-E19</f>
        <v>1041666.6666666667</v>
      </c>
      <c r="G19" s="24"/>
      <c r="H19" s="24"/>
      <c r="I19" s="24"/>
      <c r="J19" s="24"/>
      <c r="K19" s="24"/>
      <c r="L19" s="24"/>
      <c r="M19" s="24"/>
      <c r="N19" s="24"/>
    </row>
    <row r="20" spans="1:14" x14ac:dyDescent="0.25">
      <c r="A20" s="22" t="s">
        <v>15</v>
      </c>
      <c r="B20" s="22" t="s">
        <v>16</v>
      </c>
      <c r="C20" s="8">
        <v>6000000</v>
      </c>
      <c r="D20" s="8">
        <f t="shared" si="1"/>
        <v>2500000</v>
      </c>
      <c r="E20" s="24">
        <v>0</v>
      </c>
      <c r="F20" s="24">
        <f t="shared" si="2"/>
        <v>2500000</v>
      </c>
      <c r="G20" s="24"/>
      <c r="H20" s="24"/>
      <c r="I20" s="24"/>
      <c r="J20" s="24"/>
      <c r="K20" s="24"/>
      <c r="L20" s="24"/>
      <c r="M20" s="24"/>
      <c r="N20" s="24"/>
    </row>
    <row r="21" spans="1:14" x14ac:dyDescent="0.25">
      <c r="A21" s="22" t="s">
        <v>17</v>
      </c>
      <c r="B21" s="22" t="s">
        <v>18</v>
      </c>
      <c r="C21" s="8">
        <v>7000000</v>
      </c>
      <c r="D21" s="8">
        <f t="shared" si="1"/>
        <v>2916666.666666667</v>
      </c>
      <c r="E21" s="24">
        <v>0</v>
      </c>
      <c r="F21" s="24">
        <f t="shared" si="2"/>
        <v>2916666.666666667</v>
      </c>
      <c r="G21" s="24"/>
      <c r="H21" s="24"/>
      <c r="I21" s="24"/>
      <c r="J21" s="24"/>
      <c r="K21" s="24"/>
      <c r="L21" s="24"/>
      <c r="M21" s="24"/>
      <c r="N21" s="24"/>
    </row>
    <row r="22" spans="1:14" x14ac:dyDescent="0.25">
      <c r="A22" s="22" t="s">
        <v>19</v>
      </c>
      <c r="B22" s="22" t="s">
        <v>20</v>
      </c>
      <c r="C22" s="8">
        <v>850000</v>
      </c>
      <c r="D22" s="8">
        <f t="shared" si="1"/>
        <v>354166.66666666663</v>
      </c>
      <c r="E22" s="24">
        <v>0</v>
      </c>
      <c r="F22" s="24">
        <f t="shared" si="2"/>
        <v>354166.66666666663</v>
      </c>
      <c r="G22" s="24"/>
      <c r="H22" s="24"/>
      <c r="I22" s="24"/>
      <c r="J22" s="24"/>
      <c r="K22" s="24"/>
      <c r="L22" s="24"/>
      <c r="M22" s="24"/>
      <c r="N22" s="24"/>
    </row>
    <row r="23" spans="1:14" x14ac:dyDescent="0.25">
      <c r="A23" s="22" t="s">
        <v>21</v>
      </c>
      <c r="B23" s="22" t="s">
        <v>22</v>
      </c>
      <c r="C23" s="8">
        <v>15000</v>
      </c>
      <c r="D23" s="8">
        <f t="shared" si="1"/>
        <v>6250</v>
      </c>
      <c r="E23" s="24">
        <v>0</v>
      </c>
      <c r="F23" s="24">
        <f t="shared" si="2"/>
        <v>6250</v>
      </c>
      <c r="G23" s="24"/>
      <c r="H23" s="24"/>
      <c r="I23" s="24"/>
      <c r="J23" s="24"/>
      <c r="K23" s="24"/>
      <c r="L23" s="24"/>
      <c r="M23" s="24"/>
      <c r="N23" s="24"/>
    </row>
    <row r="24" spans="1:14" x14ac:dyDescent="0.25">
      <c r="A24" s="22" t="s">
        <v>23</v>
      </c>
      <c r="B24" s="22" t="s">
        <v>24</v>
      </c>
      <c r="C24" s="8">
        <v>9000</v>
      </c>
      <c r="D24" s="8">
        <f t="shared" si="1"/>
        <v>3750</v>
      </c>
      <c r="E24" s="24">
        <v>13763</v>
      </c>
      <c r="F24" s="24">
        <f t="shared" si="2"/>
        <v>-10013</v>
      </c>
      <c r="G24" s="24"/>
      <c r="H24" s="24"/>
      <c r="I24" s="24"/>
      <c r="J24" s="24"/>
      <c r="K24" s="24"/>
      <c r="L24" s="24"/>
      <c r="M24" s="24"/>
      <c r="N24" s="24"/>
    </row>
    <row r="25" spans="1:14" x14ac:dyDescent="0.25">
      <c r="A25" s="22" t="s">
        <v>25</v>
      </c>
      <c r="B25" s="22" t="s">
        <v>26</v>
      </c>
      <c r="C25" s="8">
        <v>2000000</v>
      </c>
      <c r="D25" s="8">
        <f t="shared" si="1"/>
        <v>833333.33333333326</v>
      </c>
      <c r="E25" s="24">
        <v>221222.43</v>
      </c>
      <c r="F25" s="24">
        <f t="shared" si="2"/>
        <v>612110.90333333332</v>
      </c>
      <c r="G25" s="24"/>
      <c r="H25" s="24"/>
      <c r="I25" s="24"/>
      <c r="J25" s="24"/>
      <c r="K25" s="24"/>
      <c r="L25" s="24"/>
      <c r="M25" s="24"/>
      <c r="N25" s="24"/>
    </row>
    <row r="26" spans="1:14" x14ac:dyDescent="0.25">
      <c r="A26" s="22" t="s">
        <v>27</v>
      </c>
      <c r="B26" s="22" t="s">
        <v>28</v>
      </c>
      <c r="C26" s="8">
        <v>150000</v>
      </c>
      <c r="D26" s="8">
        <f t="shared" si="1"/>
        <v>62500</v>
      </c>
      <c r="E26" s="24">
        <v>74211</v>
      </c>
      <c r="F26" s="24">
        <f t="shared" si="2"/>
        <v>-11711</v>
      </c>
      <c r="G26" s="24"/>
      <c r="H26" s="24"/>
      <c r="I26" s="24"/>
      <c r="J26" s="24"/>
      <c r="K26" s="24"/>
      <c r="L26" s="24"/>
      <c r="M26" s="24"/>
      <c r="N26" s="24"/>
    </row>
    <row r="27" spans="1:14" x14ac:dyDescent="0.25">
      <c r="A27" s="22" t="s">
        <v>29</v>
      </c>
      <c r="B27" s="22" t="s">
        <v>30</v>
      </c>
      <c r="C27" s="8">
        <v>784000</v>
      </c>
      <c r="D27" s="8">
        <f t="shared" si="1"/>
        <v>326666.66666666669</v>
      </c>
      <c r="E27" s="24">
        <v>224044.43</v>
      </c>
      <c r="F27" s="24">
        <f t="shared" si="2"/>
        <v>102622.23666666669</v>
      </c>
      <c r="G27" s="24"/>
      <c r="H27" s="24"/>
      <c r="I27" s="24"/>
      <c r="J27" s="24"/>
      <c r="K27" s="24"/>
      <c r="L27" s="24"/>
      <c r="M27" s="24"/>
      <c r="N27" s="24"/>
    </row>
    <row r="28" spans="1:14" x14ac:dyDescent="0.25">
      <c r="A28" s="22" t="s">
        <v>31</v>
      </c>
      <c r="B28" s="22" t="s">
        <v>32</v>
      </c>
      <c r="C28" s="8">
        <v>25000</v>
      </c>
      <c r="D28" s="8">
        <f t="shared" si="1"/>
        <v>10416.666666666668</v>
      </c>
      <c r="E28" s="24">
        <v>19673.38</v>
      </c>
      <c r="F28" s="24">
        <f t="shared" si="2"/>
        <v>-9256.7133333333331</v>
      </c>
      <c r="G28" s="24"/>
      <c r="H28" s="24"/>
      <c r="I28" s="24"/>
      <c r="J28" s="24"/>
      <c r="K28" s="24"/>
      <c r="L28" s="24"/>
      <c r="M28" s="24"/>
      <c r="N28" s="24"/>
    </row>
    <row r="29" spans="1:14" x14ac:dyDescent="0.25">
      <c r="A29" s="22" t="s">
        <v>33</v>
      </c>
      <c r="B29" s="22" t="s">
        <v>34</v>
      </c>
      <c r="C29" s="8">
        <v>85000</v>
      </c>
      <c r="D29" s="8">
        <f t="shared" si="1"/>
        <v>35416.666666666664</v>
      </c>
      <c r="E29" s="24">
        <v>25105.61</v>
      </c>
      <c r="F29" s="24">
        <f t="shared" si="2"/>
        <v>10311.056666666664</v>
      </c>
      <c r="G29" s="24"/>
      <c r="H29" s="24"/>
      <c r="I29" s="24"/>
      <c r="J29" s="24"/>
      <c r="K29" s="24"/>
      <c r="L29" s="24"/>
      <c r="M29" s="24"/>
      <c r="N29" s="24"/>
    </row>
    <row r="30" spans="1:14" x14ac:dyDescent="0.25">
      <c r="A30" s="22" t="s">
        <v>35</v>
      </c>
      <c r="B30" s="22" t="s">
        <v>36</v>
      </c>
      <c r="C30" s="8">
        <v>373000</v>
      </c>
      <c r="D30" s="8">
        <f t="shared" si="1"/>
        <v>155416.66666666666</v>
      </c>
      <c r="E30" s="27">
        <v>132814</v>
      </c>
      <c r="F30" s="24">
        <f t="shared" si="2"/>
        <v>22602.666666666657</v>
      </c>
      <c r="G30" s="24"/>
      <c r="H30" s="24"/>
      <c r="I30" s="24"/>
      <c r="J30" s="24"/>
      <c r="K30" s="24"/>
      <c r="L30" s="24"/>
      <c r="M30" s="24"/>
      <c r="N30" s="24"/>
    </row>
    <row r="31" spans="1:14" x14ac:dyDescent="0.25">
      <c r="A31" s="22" t="s">
        <v>37</v>
      </c>
      <c r="B31" s="22" t="s">
        <v>38</v>
      </c>
      <c r="C31" s="8">
        <v>80000</v>
      </c>
      <c r="D31" s="8">
        <f t="shared" si="1"/>
        <v>33333.333333333336</v>
      </c>
      <c r="E31" s="24">
        <v>0</v>
      </c>
      <c r="F31" s="24">
        <f t="shared" si="2"/>
        <v>33333.333333333336</v>
      </c>
      <c r="G31" s="24"/>
      <c r="H31" s="24"/>
      <c r="I31" s="24"/>
      <c r="J31" s="24"/>
      <c r="K31" s="24"/>
      <c r="L31" s="24"/>
      <c r="M31" s="24"/>
      <c r="N31" s="24"/>
    </row>
    <row r="32" spans="1:14" x14ac:dyDescent="0.25">
      <c r="A32" s="22" t="s">
        <v>137</v>
      </c>
      <c r="B32" s="22" t="s">
        <v>138</v>
      </c>
      <c r="C32" s="8">
        <v>0</v>
      </c>
      <c r="D32" s="8">
        <f t="shared" si="1"/>
        <v>0</v>
      </c>
      <c r="E32" s="24">
        <v>4400</v>
      </c>
      <c r="F32" s="24">
        <f t="shared" si="2"/>
        <v>-4400</v>
      </c>
      <c r="G32" s="24"/>
      <c r="H32" s="24"/>
      <c r="I32" s="24"/>
      <c r="J32" s="24"/>
      <c r="K32" s="24"/>
      <c r="L32" s="24"/>
      <c r="M32" s="24"/>
      <c r="N32" s="24"/>
    </row>
    <row r="33" spans="1:14" x14ac:dyDescent="0.25">
      <c r="A33" s="22"/>
      <c r="B33" s="22"/>
      <c r="E33" s="24"/>
      <c r="F33" s="24"/>
      <c r="G33" s="24"/>
      <c r="H33" s="24"/>
      <c r="I33" s="24"/>
      <c r="J33" s="24"/>
      <c r="K33" s="24"/>
      <c r="L33" s="24"/>
      <c r="M33" s="24"/>
      <c r="N33" s="24"/>
    </row>
    <row r="34" spans="1:14" x14ac:dyDescent="0.25">
      <c r="A34" s="23" t="s">
        <v>1</v>
      </c>
      <c r="B34" s="22" t="s">
        <v>2</v>
      </c>
      <c r="E34" s="24"/>
      <c r="F34" s="24"/>
      <c r="G34" s="24"/>
      <c r="H34" s="24"/>
      <c r="I34" s="24"/>
      <c r="J34" s="24"/>
      <c r="K34" s="24"/>
      <c r="L34" s="24"/>
      <c r="M34" s="24"/>
      <c r="N34" s="24"/>
    </row>
    <row r="35" spans="1:14" x14ac:dyDescent="0.25">
      <c r="A35" s="25" t="s">
        <v>39</v>
      </c>
      <c r="B35" s="22"/>
      <c r="C35" s="9">
        <v>150000</v>
      </c>
      <c r="D35" s="9">
        <f>C35/12*5</f>
        <v>62500</v>
      </c>
      <c r="E35" s="26">
        <f>SUM(E36:E45)</f>
        <v>47590.439999999995</v>
      </c>
      <c r="F35" s="26">
        <f>SUM(F36:F45)</f>
        <v>14909.56</v>
      </c>
      <c r="G35" s="24"/>
      <c r="H35" s="24"/>
      <c r="I35" s="24"/>
      <c r="J35" s="24"/>
      <c r="K35" s="24"/>
      <c r="L35" s="24"/>
      <c r="M35" s="24"/>
      <c r="N35" s="24"/>
    </row>
    <row r="36" spans="1:14" x14ac:dyDescent="0.25">
      <c r="A36" s="22" t="s">
        <v>40</v>
      </c>
      <c r="B36" s="22" t="s">
        <v>41</v>
      </c>
      <c r="C36" s="8">
        <v>46000</v>
      </c>
      <c r="D36" s="8">
        <f>C36/12*5</f>
        <v>19166.666666666668</v>
      </c>
      <c r="E36" s="27">
        <v>22499.61</v>
      </c>
      <c r="F36" s="24">
        <f t="shared" si="2"/>
        <v>-3332.9433333333327</v>
      </c>
      <c r="G36" s="24"/>
      <c r="H36" s="24"/>
      <c r="I36" s="24"/>
      <c r="J36" s="24"/>
      <c r="K36" s="24"/>
      <c r="L36" s="24"/>
      <c r="M36" s="24"/>
      <c r="N36" s="24"/>
    </row>
    <row r="37" spans="1:14" x14ac:dyDescent="0.25">
      <c r="A37" s="22" t="s">
        <v>139</v>
      </c>
      <c r="B37" s="22" t="s">
        <v>140</v>
      </c>
      <c r="C37" s="8">
        <v>0</v>
      </c>
      <c r="D37" s="8">
        <f t="shared" ref="D37:D45" si="3">C37/12*5</f>
        <v>0</v>
      </c>
      <c r="E37" s="27">
        <v>0</v>
      </c>
      <c r="F37" s="24">
        <v>0</v>
      </c>
      <c r="G37" s="24"/>
      <c r="H37" s="24"/>
      <c r="I37" s="24"/>
      <c r="J37" s="24"/>
      <c r="K37" s="24"/>
      <c r="L37" s="24"/>
      <c r="M37" s="24"/>
      <c r="N37" s="24"/>
    </row>
    <row r="38" spans="1:14" x14ac:dyDescent="0.25">
      <c r="A38" s="22" t="s">
        <v>42</v>
      </c>
      <c r="B38" s="22" t="s">
        <v>43</v>
      </c>
      <c r="C38" s="8">
        <v>0</v>
      </c>
      <c r="D38" s="8">
        <f t="shared" si="3"/>
        <v>0</v>
      </c>
      <c r="E38" s="24">
        <v>266.95999999999998</v>
      </c>
      <c r="F38" s="24">
        <f t="shared" si="2"/>
        <v>-266.95999999999998</v>
      </c>
      <c r="G38" s="24"/>
      <c r="H38" s="24"/>
      <c r="I38" s="24"/>
      <c r="J38" s="24"/>
      <c r="K38" s="24"/>
      <c r="L38" s="24"/>
      <c r="M38" s="24"/>
      <c r="N38" s="24"/>
    </row>
    <row r="39" spans="1:14" x14ac:dyDescent="0.25">
      <c r="A39" s="22" t="s">
        <v>44</v>
      </c>
      <c r="B39" s="22" t="s">
        <v>45</v>
      </c>
      <c r="C39" s="8">
        <v>10000</v>
      </c>
      <c r="D39" s="8">
        <f t="shared" si="3"/>
        <v>4166.666666666667</v>
      </c>
      <c r="E39" s="24">
        <v>7286.42</v>
      </c>
      <c r="F39" s="24">
        <f t="shared" si="2"/>
        <v>-3119.7533333333331</v>
      </c>
      <c r="G39" s="24"/>
      <c r="H39" s="24"/>
      <c r="I39" s="24"/>
      <c r="J39" s="24"/>
      <c r="K39" s="24"/>
      <c r="L39" s="24"/>
      <c r="M39" s="24"/>
      <c r="N39" s="24"/>
    </row>
    <row r="40" spans="1:14" x14ac:dyDescent="0.25">
      <c r="A40" s="22" t="s">
        <v>46</v>
      </c>
      <c r="B40" s="22" t="s">
        <v>47</v>
      </c>
      <c r="C40" s="8">
        <v>52000</v>
      </c>
      <c r="D40" s="8">
        <f t="shared" si="3"/>
        <v>21666.666666666664</v>
      </c>
      <c r="E40" s="24">
        <v>14117</v>
      </c>
      <c r="F40" s="24">
        <f t="shared" si="2"/>
        <v>7549.6666666666642</v>
      </c>
      <c r="G40" s="24"/>
      <c r="H40" s="24"/>
      <c r="I40" s="24"/>
      <c r="J40" s="24"/>
      <c r="K40" s="24"/>
      <c r="L40" s="24"/>
      <c r="M40" s="24"/>
      <c r="N40" s="24"/>
    </row>
    <row r="41" spans="1:14" x14ac:dyDescent="0.25">
      <c r="A41" s="22" t="s">
        <v>48</v>
      </c>
      <c r="B41" s="22" t="s">
        <v>49</v>
      </c>
      <c r="C41" s="8">
        <v>21000</v>
      </c>
      <c r="D41" s="8">
        <f t="shared" si="3"/>
        <v>8750</v>
      </c>
      <c r="E41" s="24">
        <v>3267.95</v>
      </c>
      <c r="F41" s="24">
        <f t="shared" si="2"/>
        <v>5482.05</v>
      </c>
      <c r="G41" s="24"/>
      <c r="H41" s="24"/>
      <c r="I41" s="24"/>
      <c r="J41" s="24"/>
      <c r="K41" s="24"/>
      <c r="L41" s="24"/>
      <c r="M41" s="24"/>
      <c r="N41" s="24"/>
    </row>
    <row r="42" spans="1:14" x14ac:dyDescent="0.25">
      <c r="A42" s="22" t="s">
        <v>50</v>
      </c>
      <c r="B42" s="22" t="s">
        <v>51</v>
      </c>
      <c r="C42" s="8">
        <v>1000</v>
      </c>
      <c r="D42" s="8">
        <f t="shared" si="3"/>
        <v>416.66666666666663</v>
      </c>
      <c r="E42" s="24">
        <v>152.5</v>
      </c>
      <c r="F42" s="24">
        <f t="shared" si="2"/>
        <v>264.16666666666663</v>
      </c>
      <c r="G42" s="24"/>
      <c r="H42" s="24"/>
      <c r="I42" s="24"/>
      <c r="J42" s="24"/>
      <c r="K42" s="24"/>
      <c r="L42" s="24"/>
      <c r="M42" s="24"/>
      <c r="N42" s="24"/>
    </row>
    <row r="43" spans="1:14" x14ac:dyDescent="0.25">
      <c r="A43" s="22" t="s">
        <v>52</v>
      </c>
      <c r="B43" s="22" t="s">
        <v>53</v>
      </c>
      <c r="C43" s="8">
        <v>7000</v>
      </c>
      <c r="D43" s="8">
        <f t="shared" si="3"/>
        <v>2916.666666666667</v>
      </c>
      <c r="E43" s="24">
        <v>0</v>
      </c>
      <c r="F43" s="24">
        <f t="shared" si="2"/>
        <v>2916.666666666667</v>
      </c>
      <c r="G43" s="24"/>
      <c r="H43" s="24"/>
      <c r="I43" s="24"/>
      <c r="J43" s="24"/>
      <c r="K43" s="24"/>
      <c r="L43" s="24"/>
      <c r="M43" s="24"/>
      <c r="N43" s="24"/>
    </row>
    <row r="44" spans="1:14" x14ac:dyDescent="0.25">
      <c r="A44" s="22" t="s">
        <v>54</v>
      </c>
      <c r="B44" s="22" t="s">
        <v>55</v>
      </c>
      <c r="C44" s="8">
        <v>12000</v>
      </c>
      <c r="D44" s="8">
        <f t="shared" si="3"/>
        <v>5000</v>
      </c>
      <c r="E44" s="24">
        <v>0</v>
      </c>
      <c r="F44" s="24">
        <f t="shared" si="2"/>
        <v>5000</v>
      </c>
      <c r="G44" s="24"/>
      <c r="H44" s="24"/>
      <c r="I44" s="24"/>
      <c r="J44" s="24"/>
      <c r="K44" s="24"/>
      <c r="L44" s="24"/>
      <c r="M44" s="24"/>
      <c r="N44" s="24"/>
    </row>
    <row r="45" spans="1:14" x14ac:dyDescent="0.25">
      <c r="A45" s="22" t="s">
        <v>56</v>
      </c>
      <c r="B45" s="22" t="s">
        <v>57</v>
      </c>
      <c r="C45" s="8">
        <v>1000</v>
      </c>
      <c r="D45" s="8">
        <f t="shared" si="3"/>
        <v>416.66666666666663</v>
      </c>
      <c r="E45" s="24">
        <v>0</v>
      </c>
      <c r="F45" s="24">
        <f t="shared" si="2"/>
        <v>416.66666666666663</v>
      </c>
      <c r="G45" s="24"/>
      <c r="H45" s="24"/>
      <c r="I45" s="24"/>
      <c r="J45" s="24"/>
      <c r="K45" s="24"/>
      <c r="L45" s="24"/>
      <c r="M45" s="24"/>
      <c r="N45" s="24"/>
    </row>
    <row r="46" spans="1:14" x14ac:dyDescent="0.25">
      <c r="A46" s="22"/>
      <c r="B46" s="22"/>
      <c r="E46" s="24"/>
      <c r="F46" s="24"/>
      <c r="G46" s="24"/>
      <c r="H46" s="24"/>
      <c r="I46" s="24"/>
      <c r="J46" s="24"/>
      <c r="K46" s="24"/>
      <c r="L46" s="24"/>
      <c r="M46" s="24"/>
      <c r="N46" s="24"/>
    </row>
    <row r="47" spans="1:14" x14ac:dyDescent="0.25">
      <c r="A47" s="23" t="s">
        <v>1</v>
      </c>
      <c r="B47" s="22" t="s">
        <v>2</v>
      </c>
      <c r="E47" s="24"/>
      <c r="F47" s="24"/>
      <c r="G47" s="24"/>
      <c r="H47" s="24"/>
      <c r="I47" s="24"/>
      <c r="J47" s="24"/>
      <c r="K47" s="24"/>
      <c r="L47" s="24"/>
      <c r="M47" s="24"/>
      <c r="N47" s="24"/>
    </row>
    <row r="48" spans="1:14" x14ac:dyDescent="0.25">
      <c r="A48" s="25" t="s">
        <v>58</v>
      </c>
      <c r="B48" s="22"/>
      <c r="C48" s="9">
        <f>SUM(C49:C61)</f>
        <v>2330000</v>
      </c>
      <c r="D48" s="9">
        <f>C48/12*5</f>
        <v>970833.33333333326</v>
      </c>
      <c r="E48" s="26">
        <f>SUM(E49:E61)</f>
        <v>202928.07</v>
      </c>
      <c r="F48" s="26">
        <f>SUM(F49:F61)</f>
        <v>767905.26333333331</v>
      </c>
      <c r="G48" s="24"/>
      <c r="H48" s="24"/>
      <c r="I48" s="24"/>
      <c r="J48" s="24"/>
      <c r="K48" s="24"/>
      <c r="L48" s="24"/>
      <c r="M48" s="24"/>
      <c r="N48" s="24"/>
    </row>
    <row r="49" spans="1:14" x14ac:dyDescent="0.25">
      <c r="A49" s="22" t="s">
        <v>59</v>
      </c>
      <c r="B49" s="22" t="s">
        <v>60</v>
      </c>
      <c r="C49" s="8">
        <v>10000</v>
      </c>
      <c r="D49" s="28">
        <f>C49/12*5</f>
        <v>4166.666666666667</v>
      </c>
      <c r="E49" s="24">
        <v>3641.49</v>
      </c>
      <c r="F49" s="24">
        <f t="shared" si="2"/>
        <v>525.17666666666719</v>
      </c>
      <c r="G49" s="24"/>
      <c r="H49" s="24"/>
      <c r="I49" s="24"/>
      <c r="J49" s="24"/>
      <c r="K49" s="24"/>
      <c r="L49" s="24"/>
      <c r="M49" s="24"/>
      <c r="N49" s="24"/>
    </row>
    <row r="50" spans="1:14" x14ac:dyDescent="0.25">
      <c r="A50" s="22" t="s">
        <v>61</v>
      </c>
      <c r="B50" s="22" t="s">
        <v>62</v>
      </c>
      <c r="C50" s="8">
        <v>3000</v>
      </c>
      <c r="D50" s="28">
        <f t="shared" ref="D50:D61" si="4">C50/12*5</f>
        <v>1250</v>
      </c>
      <c r="E50" s="24">
        <v>2126.42</v>
      </c>
      <c r="F50" s="24">
        <f t="shared" si="2"/>
        <v>-876.42000000000007</v>
      </c>
      <c r="G50" s="24"/>
      <c r="H50" s="24"/>
      <c r="I50" s="24"/>
      <c r="J50" s="24"/>
      <c r="K50" s="24"/>
      <c r="L50" s="24"/>
      <c r="M50" s="24"/>
      <c r="N50" s="24"/>
    </row>
    <row r="51" spans="1:14" x14ac:dyDescent="0.25">
      <c r="A51" s="22" t="s">
        <v>63</v>
      </c>
      <c r="B51" s="22" t="s">
        <v>64</v>
      </c>
      <c r="C51" s="8">
        <v>1000</v>
      </c>
      <c r="D51" s="28">
        <f t="shared" si="4"/>
        <v>416.66666666666663</v>
      </c>
      <c r="E51" s="24">
        <v>667</v>
      </c>
      <c r="F51" s="24">
        <f t="shared" si="2"/>
        <v>-250.33333333333337</v>
      </c>
      <c r="G51" s="24"/>
      <c r="H51" s="24"/>
      <c r="I51" s="24"/>
      <c r="J51" s="24"/>
      <c r="K51" s="24"/>
      <c r="L51" s="24"/>
      <c r="M51" s="24"/>
      <c r="N51" s="24"/>
    </row>
    <row r="52" spans="1:14" x14ac:dyDescent="0.25">
      <c r="A52" s="22" t="s">
        <v>65</v>
      </c>
      <c r="B52" s="22" t="s">
        <v>66</v>
      </c>
      <c r="C52" s="8">
        <v>18000</v>
      </c>
      <c r="D52" s="28">
        <f t="shared" si="4"/>
        <v>7500</v>
      </c>
      <c r="E52" s="24">
        <v>6622.41</v>
      </c>
      <c r="F52" s="24">
        <f t="shared" si="2"/>
        <v>877.59000000000015</v>
      </c>
      <c r="G52" s="24"/>
      <c r="H52" s="24"/>
      <c r="I52" s="24"/>
      <c r="J52" s="24"/>
      <c r="K52" s="24"/>
      <c r="L52" s="24"/>
      <c r="M52" s="24"/>
      <c r="N52" s="24"/>
    </row>
    <row r="53" spans="1:14" x14ac:dyDescent="0.25">
      <c r="A53" s="22" t="s">
        <v>67</v>
      </c>
      <c r="B53" s="22" t="s">
        <v>68</v>
      </c>
      <c r="C53" s="8">
        <v>25000</v>
      </c>
      <c r="D53" s="28">
        <f t="shared" si="4"/>
        <v>10416.666666666668</v>
      </c>
      <c r="E53" s="24">
        <v>5383.17</v>
      </c>
      <c r="F53" s="24">
        <f t="shared" si="2"/>
        <v>5033.4966666666678</v>
      </c>
      <c r="G53" s="24"/>
      <c r="H53" s="24"/>
      <c r="I53" s="24"/>
      <c r="J53" s="24"/>
      <c r="K53" s="24"/>
      <c r="L53" s="24"/>
      <c r="M53" s="24"/>
      <c r="N53" s="24"/>
    </row>
    <row r="54" spans="1:14" x14ac:dyDescent="0.25">
      <c r="A54" s="22" t="s">
        <v>69</v>
      </c>
      <c r="B54" s="22" t="s">
        <v>70</v>
      </c>
      <c r="C54" s="8">
        <v>10000</v>
      </c>
      <c r="D54" s="28">
        <f t="shared" si="4"/>
        <v>4166.666666666667</v>
      </c>
      <c r="E54" s="24">
        <v>6043.9</v>
      </c>
      <c r="F54" s="24">
        <f t="shared" si="2"/>
        <v>-1877.2333333333327</v>
      </c>
      <c r="G54" s="24"/>
      <c r="H54" s="24"/>
      <c r="I54" s="24"/>
      <c r="J54" s="24"/>
      <c r="K54" s="24"/>
      <c r="L54" s="24"/>
      <c r="M54" s="24"/>
      <c r="N54" s="24"/>
    </row>
    <row r="55" spans="1:14" x14ac:dyDescent="0.25">
      <c r="A55" s="22" t="s">
        <v>71</v>
      </c>
      <c r="B55" s="22" t="s">
        <v>72</v>
      </c>
      <c r="C55" s="8">
        <v>7000</v>
      </c>
      <c r="D55" s="28">
        <f t="shared" si="4"/>
        <v>2916.666666666667</v>
      </c>
      <c r="E55" s="24">
        <v>6873</v>
      </c>
      <c r="F55" s="24">
        <f t="shared" si="2"/>
        <v>-3956.333333333333</v>
      </c>
      <c r="G55" s="24"/>
      <c r="H55" s="24"/>
      <c r="I55" s="24"/>
      <c r="J55" s="24"/>
      <c r="K55" s="24"/>
      <c r="L55" s="24"/>
      <c r="M55" s="24"/>
      <c r="N55" s="24"/>
    </row>
    <row r="56" spans="1:14" x14ac:dyDescent="0.25">
      <c r="A56" s="22" t="s">
        <v>73</v>
      </c>
      <c r="B56" s="22" t="s">
        <v>74</v>
      </c>
      <c r="C56" s="8">
        <v>15000</v>
      </c>
      <c r="D56" s="28">
        <f t="shared" si="4"/>
        <v>6250</v>
      </c>
      <c r="E56" s="24">
        <v>1450</v>
      </c>
      <c r="F56" s="24">
        <f t="shared" si="2"/>
        <v>4800</v>
      </c>
      <c r="G56" s="24"/>
      <c r="H56" s="24"/>
      <c r="I56" s="24"/>
      <c r="J56" s="24"/>
      <c r="K56" s="24"/>
      <c r="L56" s="24"/>
      <c r="M56" s="24"/>
      <c r="N56" s="24"/>
    </row>
    <row r="57" spans="1:14" x14ac:dyDescent="0.25">
      <c r="A57" s="22" t="s">
        <v>75</v>
      </c>
      <c r="B57" s="22" t="s">
        <v>142</v>
      </c>
      <c r="C57" s="8">
        <v>6000</v>
      </c>
      <c r="D57" s="28">
        <f t="shared" si="4"/>
        <v>2500</v>
      </c>
      <c r="E57" s="24">
        <v>0</v>
      </c>
      <c r="F57" s="24">
        <f t="shared" si="2"/>
        <v>2500</v>
      </c>
      <c r="G57" s="24"/>
      <c r="H57" s="24"/>
      <c r="I57" s="24"/>
      <c r="J57" s="24"/>
      <c r="K57" s="24"/>
      <c r="L57" s="24"/>
      <c r="M57" s="24"/>
      <c r="N57" s="24"/>
    </row>
    <row r="58" spans="1:14" x14ac:dyDescent="0.25">
      <c r="A58" s="22" t="s">
        <v>77</v>
      </c>
      <c r="B58" s="22" t="s">
        <v>141</v>
      </c>
      <c r="C58" s="8">
        <v>62000</v>
      </c>
      <c r="D58" s="28">
        <f t="shared" si="4"/>
        <v>25833.333333333336</v>
      </c>
      <c r="E58" s="24">
        <v>28788.74</v>
      </c>
      <c r="F58" s="24">
        <f t="shared" si="2"/>
        <v>-2955.4066666666658</v>
      </c>
      <c r="G58" s="24"/>
      <c r="H58" s="24"/>
      <c r="I58" s="24"/>
      <c r="J58" s="24"/>
      <c r="K58" s="24"/>
      <c r="L58" s="24"/>
      <c r="M58" s="24"/>
      <c r="N58" s="24"/>
    </row>
    <row r="59" spans="1:14" x14ac:dyDescent="0.25">
      <c r="A59" s="22" t="s">
        <v>79</v>
      </c>
      <c r="B59" s="22" t="s">
        <v>80</v>
      </c>
      <c r="C59" s="8">
        <v>2160000</v>
      </c>
      <c r="D59" s="28">
        <f t="shared" si="4"/>
        <v>900000</v>
      </c>
      <c r="E59" s="24">
        <v>132490.44</v>
      </c>
      <c r="F59" s="24">
        <f t="shared" si="2"/>
        <v>767509.56</v>
      </c>
      <c r="G59" s="24"/>
      <c r="H59" s="24"/>
      <c r="I59" s="24"/>
      <c r="J59" s="24"/>
      <c r="K59" s="24"/>
      <c r="L59" s="24"/>
      <c r="M59" s="24"/>
      <c r="N59" s="24"/>
    </row>
    <row r="60" spans="1:14" x14ac:dyDescent="0.25">
      <c r="A60" s="22" t="s">
        <v>81</v>
      </c>
      <c r="B60" s="22" t="s">
        <v>82</v>
      </c>
      <c r="C60" s="8">
        <v>10000</v>
      </c>
      <c r="D60" s="28">
        <f t="shared" si="4"/>
        <v>4166.666666666667</v>
      </c>
      <c r="E60" s="24">
        <v>8841.5</v>
      </c>
      <c r="F60" s="24">
        <f t="shared" si="2"/>
        <v>-4674.833333333333</v>
      </c>
      <c r="G60" s="24"/>
      <c r="H60" s="24"/>
      <c r="I60" s="24"/>
      <c r="J60" s="24"/>
      <c r="K60" s="24"/>
      <c r="L60" s="24"/>
      <c r="M60" s="24"/>
      <c r="N60" s="24"/>
    </row>
    <row r="61" spans="1:14" x14ac:dyDescent="0.25">
      <c r="A61" s="22" t="s">
        <v>83</v>
      </c>
      <c r="B61" s="22" t="s">
        <v>84</v>
      </c>
      <c r="C61" s="8">
        <v>3000</v>
      </c>
      <c r="D61" s="28">
        <f t="shared" si="4"/>
        <v>1250</v>
      </c>
      <c r="E61" s="24">
        <v>0</v>
      </c>
      <c r="F61" s="24">
        <f t="shared" si="2"/>
        <v>1250</v>
      </c>
      <c r="G61" s="24"/>
      <c r="H61" s="24"/>
      <c r="I61" s="24"/>
      <c r="J61" s="24"/>
      <c r="K61" s="24"/>
      <c r="L61" s="24"/>
      <c r="M61" s="24"/>
      <c r="N61" s="24"/>
    </row>
    <row r="62" spans="1:14" x14ac:dyDescent="0.25">
      <c r="A62" s="22" t="s">
        <v>2</v>
      </c>
      <c r="B62" s="22" t="s">
        <v>2</v>
      </c>
      <c r="E62" s="24"/>
      <c r="F62" s="24"/>
      <c r="G62" s="24"/>
      <c r="H62" s="24"/>
      <c r="I62" s="24"/>
      <c r="J62" s="24"/>
      <c r="K62" s="24"/>
      <c r="L62" s="24"/>
      <c r="M62" s="24"/>
      <c r="N62" s="24"/>
    </row>
    <row r="63" spans="1:14" x14ac:dyDescent="0.25">
      <c r="A63" s="23" t="s">
        <v>1</v>
      </c>
      <c r="B63" s="22" t="s">
        <v>2</v>
      </c>
      <c r="E63" s="24"/>
      <c r="F63" s="24"/>
      <c r="G63" s="24"/>
      <c r="H63" s="24"/>
      <c r="I63" s="24"/>
      <c r="J63" s="24"/>
      <c r="K63" s="24"/>
      <c r="L63" s="24"/>
      <c r="M63" s="24"/>
      <c r="N63" s="24"/>
    </row>
    <row r="64" spans="1:14" x14ac:dyDescent="0.25">
      <c r="A64" s="25" t="s">
        <v>85</v>
      </c>
      <c r="B64" s="25" t="s">
        <v>86</v>
      </c>
      <c r="C64" s="9">
        <f>SUM(C65:C73)</f>
        <v>796000</v>
      </c>
      <c r="D64" s="9">
        <f>C64/12*5</f>
        <v>331666.66666666663</v>
      </c>
      <c r="E64" s="26">
        <f>SUM(E65:E73)</f>
        <v>303901</v>
      </c>
      <c r="F64" s="26">
        <f>SUM(F65:F73)</f>
        <v>27765.666666666672</v>
      </c>
      <c r="G64" s="26"/>
      <c r="H64" s="26"/>
      <c r="I64" s="26"/>
      <c r="J64" s="26"/>
      <c r="K64" s="26"/>
      <c r="L64" s="26"/>
      <c r="M64" s="26"/>
      <c r="N64" s="26"/>
    </row>
    <row r="65" spans="1:14" x14ac:dyDescent="0.25">
      <c r="A65" s="22" t="s">
        <v>87</v>
      </c>
      <c r="B65" s="22" t="s">
        <v>88</v>
      </c>
      <c r="C65" s="8">
        <v>456000</v>
      </c>
      <c r="D65" s="8">
        <f>C65/12*5</f>
        <v>190000</v>
      </c>
      <c r="E65" s="24">
        <v>175000</v>
      </c>
      <c r="F65" s="24">
        <f t="shared" si="2"/>
        <v>15000</v>
      </c>
      <c r="G65" s="24"/>
      <c r="H65" s="24"/>
      <c r="I65" s="24"/>
      <c r="J65" s="24"/>
      <c r="K65" s="24"/>
      <c r="L65" s="24"/>
      <c r="M65" s="24"/>
      <c r="N65" s="24"/>
    </row>
    <row r="66" spans="1:14" x14ac:dyDescent="0.25">
      <c r="A66" s="22" t="s">
        <v>89</v>
      </c>
      <c r="B66" s="22" t="s">
        <v>90</v>
      </c>
      <c r="C66" s="8">
        <v>0</v>
      </c>
      <c r="D66" s="8">
        <f t="shared" ref="D66:D73" si="5">C66/12*5</f>
        <v>0</v>
      </c>
      <c r="E66" s="24">
        <v>0</v>
      </c>
      <c r="F66" s="24">
        <f t="shared" si="2"/>
        <v>0</v>
      </c>
      <c r="G66" s="24"/>
      <c r="H66" s="24"/>
      <c r="I66" s="24"/>
      <c r="J66" s="24"/>
      <c r="K66" s="24"/>
      <c r="L66" s="24"/>
      <c r="M66" s="24"/>
      <c r="N66" s="24"/>
    </row>
    <row r="67" spans="1:14" x14ac:dyDescent="0.25">
      <c r="A67" s="22" t="s">
        <v>91</v>
      </c>
      <c r="B67" s="22" t="s">
        <v>92</v>
      </c>
      <c r="C67" s="8">
        <v>66000</v>
      </c>
      <c r="D67" s="8">
        <f t="shared" si="5"/>
        <v>27500</v>
      </c>
      <c r="E67" s="24">
        <v>11256</v>
      </c>
      <c r="F67" s="24">
        <f t="shared" si="2"/>
        <v>16244</v>
      </c>
      <c r="G67" s="24"/>
      <c r="H67" s="24"/>
      <c r="I67" s="24"/>
      <c r="J67" s="24"/>
      <c r="K67" s="24"/>
      <c r="L67" s="24"/>
      <c r="M67" s="24"/>
      <c r="N67" s="24"/>
    </row>
    <row r="68" spans="1:14" x14ac:dyDescent="0.25">
      <c r="A68" s="22" t="s">
        <v>93</v>
      </c>
      <c r="B68" s="22" t="s">
        <v>94</v>
      </c>
      <c r="C68" s="8">
        <v>11000</v>
      </c>
      <c r="D68" s="8">
        <f t="shared" si="5"/>
        <v>4583.333333333333</v>
      </c>
      <c r="E68" s="24">
        <v>3302</v>
      </c>
      <c r="F68" s="24">
        <f t="shared" si="2"/>
        <v>1281.333333333333</v>
      </c>
      <c r="G68" s="24"/>
      <c r="H68" s="24"/>
      <c r="I68" s="24"/>
      <c r="J68" s="24"/>
      <c r="K68" s="24"/>
      <c r="L68" s="24"/>
      <c r="M68" s="24"/>
      <c r="N68" s="24"/>
    </row>
    <row r="69" spans="1:14" x14ac:dyDescent="0.25">
      <c r="A69" s="22" t="s">
        <v>95</v>
      </c>
      <c r="B69" s="22" t="s">
        <v>96</v>
      </c>
      <c r="C69" s="8">
        <v>9000</v>
      </c>
      <c r="D69" s="8">
        <f t="shared" si="5"/>
        <v>3750</v>
      </c>
      <c r="E69" s="24">
        <v>1826</v>
      </c>
      <c r="F69" s="24">
        <f t="shared" si="2"/>
        <v>1924</v>
      </c>
      <c r="G69" s="24"/>
      <c r="H69" s="24"/>
      <c r="I69" s="24"/>
      <c r="J69" s="24"/>
      <c r="K69" s="24"/>
      <c r="L69" s="24"/>
      <c r="M69" s="24"/>
      <c r="N69" s="24"/>
    </row>
    <row r="70" spans="1:14" x14ac:dyDescent="0.25">
      <c r="A70" s="22" t="s">
        <v>97</v>
      </c>
      <c r="B70" s="22" t="s">
        <v>98</v>
      </c>
      <c r="C70" s="8">
        <v>142000</v>
      </c>
      <c r="D70" s="8">
        <f t="shared" si="5"/>
        <v>59166.666666666672</v>
      </c>
      <c r="E70" s="24">
        <v>46530</v>
      </c>
      <c r="F70" s="24">
        <f t="shared" si="2"/>
        <v>12636.666666666672</v>
      </c>
      <c r="G70" s="24"/>
      <c r="H70" s="24"/>
      <c r="I70" s="24"/>
      <c r="J70" s="24"/>
      <c r="K70" s="24"/>
      <c r="L70" s="24"/>
      <c r="M70" s="24"/>
      <c r="N70" s="24"/>
    </row>
    <row r="71" spans="1:14" x14ac:dyDescent="0.25">
      <c r="A71" s="22" t="s">
        <v>99</v>
      </c>
      <c r="B71" s="22" t="s">
        <v>100</v>
      </c>
      <c r="C71" s="8">
        <v>0</v>
      </c>
      <c r="D71" s="8">
        <f t="shared" si="5"/>
        <v>0</v>
      </c>
      <c r="E71" s="24">
        <v>0</v>
      </c>
      <c r="F71" s="24">
        <f t="shared" si="2"/>
        <v>0</v>
      </c>
      <c r="G71" s="24"/>
      <c r="H71" s="24"/>
      <c r="I71" s="24"/>
      <c r="J71" s="24"/>
      <c r="K71" s="24"/>
      <c r="L71" s="24"/>
      <c r="M71" s="24"/>
      <c r="N71" s="24"/>
    </row>
    <row r="72" spans="1:14" x14ac:dyDescent="0.25">
      <c r="A72" s="22" t="s">
        <v>101</v>
      </c>
      <c r="B72" s="22" t="s">
        <v>102</v>
      </c>
      <c r="C72" s="8">
        <v>100000</v>
      </c>
      <c r="D72" s="8">
        <f t="shared" si="5"/>
        <v>41666.666666666672</v>
      </c>
      <c r="E72" s="24">
        <v>65987</v>
      </c>
      <c r="F72" s="24">
        <f t="shared" si="2"/>
        <v>-24320.333333333328</v>
      </c>
      <c r="G72" s="24"/>
      <c r="H72" s="24"/>
      <c r="I72" s="24"/>
      <c r="J72" s="24"/>
      <c r="K72" s="24"/>
      <c r="L72" s="24"/>
      <c r="M72" s="24"/>
      <c r="N72" s="24"/>
    </row>
    <row r="73" spans="1:14" x14ac:dyDescent="0.25">
      <c r="A73" s="22" t="s">
        <v>103</v>
      </c>
      <c r="B73" s="22" t="s">
        <v>104</v>
      </c>
      <c r="C73" s="8">
        <v>12000</v>
      </c>
      <c r="D73" s="8">
        <f t="shared" si="5"/>
        <v>5000</v>
      </c>
      <c r="E73" s="24">
        <v>0</v>
      </c>
      <c r="F73" s="24">
        <f t="shared" si="2"/>
        <v>5000</v>
      </c>
      <c r="G73" s="24"/>
      <c r="H73" s="24"/>
      <c r="I73" s="24"/>
      <c r="J73" s="24"/>
      <c r="K73" s="24"/>
      <c r="L73" s="24"/>
      <c r="M73" s="24"/>
      <c r="N73" s="24"/>
    </row>
    <row r="74" spans="1:14" x14ac:dyDescent="0.25">
      <c r="A74" s="22" t="s">
        <v>2</v>
      </c>
      <c r="B74" s="22" t="s">
        <v>2</v>
      </c>
      <c r="E74" s="24"/>
      <c r="F74" s="24"/>
      <c r="G74" s="24"/>
      <c r="H74" s="24"/>
      <c r="I74" s="24"/>
      <c r="J74" s="24"/>
      <c r="K74" s="24"/>
      <c r="L74" s="24"/>
      <c r="M74" s="24"/>
      <c r="N74" s="24"/>
    </row>
    <row r="75" spans="1:14" x14ac:dyDescent="0.25">
      <c r="A75" s="23" t="s">
        <v>1</v>
      </c>
      <c r="B75" s="22" t="s">
        <v>2</v>
      </c>
      <c r="E75" s="24"/>
      <c r="F75" s="24"/>
      <c r="G75" s="24"/>
      <c r="H75" s="24"/>
      <c r="I75" s="24"/>
      <c r="J75" s="24"/>
      <c r="K75" s="24"/>
      <c r="L75" s="24"/>
      <c r="M75" s="24"/>
      <c r="N75" s="24"/>
    </row>
    <row r="76" spans="1:14" x14ac:dyDescent="0.25">
      <c r="A76" s="25" t="s">
        <v>105</v>
      </c>
      <c r="B76" s="25" t="s">
        <v>106</v>
      </c>
      <c r="C76" s="9">
        <f>SUM(C77:C80)</f>
        <v>-15000</v>
      </c>
      <c r="D76" s="9">
        <f>C76/12*5</f>
        <v>-6250</v>
      </c>
      <c r="E76" s="26">
        <v>92</v>
      </c>
      <c r="F76" s="26">
        <f>SUM(F77:F80)</f>
        <v>-6342</v>
      </c>
      <c r="G76" s="26"/>
      <c r="H76" s="26"/>
      <c r="I76" s="26"/>
      <c r="J76" s="26"/>
      <c r="K76" s="26"/>
      <c r="L76" s="26"/>
      <c r="M76" s="26"/>
      <c r="N76" s="26"/>
    </row>
    <row r="77" spans="1:14" x14ac:dyDescent="0.25">
      <c r="A77" s="22" t="s">
        <v>107</v>
      </c>
      <c r="B77" s="22" t="s">
        <v>108</v>
      </c>
      <c r="C77" s="8">
        <v>-17000</v>
      </c>
      <c r="D77" s="28">
        <f>C77/12*5</f>
        <v>-7083.3333333333339</v>
      </c>
      <c r="E77" s="24">
        <v>0</v>
      </c>
      <c r="F77" s="24">
        <f t="shared" si="2"/>
        <v>-7083.3333333333339</v>
      </c>
      <c r="G77" s="24"/>
      <c r="H77" s="24"/>
      <c r="I77" s="24"/>
      <c r="J77" s="24"/>
      <c r="K77" s="24"/>
      <c r="L77" s="24"/>
      <c r="M77" s="24"/>
      <c r="N77" s="24"/>
    </row>
    <row r="78" spans="1:14" x14ac:dyDescent="0.25">
      <c r="A78" s="22" t="s">
        <v>109</v>
      </c>
      <c r="B78" s="22" t="s">
        <v>110</v>
      </c>
      <c r="C78" s="8">
        <v>1000</v>
      </c>
      <c r="D78" s="28">
        <f>C78/12*5</f>
        <v>416.66666666666663</v>
      </c>
      <c r="E78" s="24">
        <v>92</v>
      </c>
      <c r="F78" s="24">
        <f t="shared" si="2"/>
        <v>324.66666666666663</v>
      </c>
      <c r="G78" s="24"/>
      <c r="H78" s="24"/>
      <c r="I78" s="24"/>
      <c r="J78" s="24"/>
      <c r="K78" s="24"/>
      <c r="L78" s="24"/>
      <c r="M78" s="24"/>
      <c r="N78" s="24"/>
    </row>
    <row r="79" spans="1:14" x14ac:dyDescent="0.25">
      <c r="A79" s="22" t="s">
        <v>111</v>
      </c>
      <c r="B79" s="22" t="s">
        <v>112</v>
      </c>
      <c r="C79" s="8">
        <v>1000</v>
      </c>
      <c r="D79" s="28">
        <f t="shared" ref="D79:D80" si="6">C79/12*5</f>
        <v>416.66666666666663</v>
      </c>
      <c r="E79" s="24">
        <v>0</v>
      </c>
      <c r="F79" s="24">
        <f t="shared" si="2"/>
        <v>416.66666666666663</v>
      </c>
      <c r="G79" s="24"/>
      <c r="H79" s="24"/>
      <c r="I79" s="24"/>
      <c r="J79" s="24"/>
      <c r="K79" s="24"/>
      <c r="L79" s="24"/>
      <c r="M79" s="24"/>
      <c r="N79" s="24"/>
    </row>
    <row r="80" spans="1:14" x14ac:dyDescent="0.25">
      <c r="A80" s="22" t="s">
        <v>113</v>
      </c>
      <c r="B80" s="22" t="s">
        <v>114</v>
      </c>
      <c r="C80" s="8">
        <v>0</v>
      </c>
      <c r="D80" s="28">
        <f t="shared" si="6"/>
        <v>0</v>
      </c>
      <c r="E80" s="24">
        <v>0</v>
      </c>
      <c r="F80" s="24">
        <f t="shared" si="2"/>
        <v>0</v>
      </c>
      <c r="G80" s="24"/>
      <c r="H80" s="24"/>
      <c r="I80" s="24"/>
      <c r="J80" s="24"/>
      <c r="K80" s="24"/>
      <c r="L80" s="24"/>
      <c r="M80" s="24"/>
      <c r="N80" s="24"/>
    </row>
    <row r="81" spans="2:14" x14ac:dyDescent="0.25">
      <c r="B81" s="1" t="s">
        <v>115</v>
      </c>
      <c r="C81" s="9">
        <f>SUM(C6+C14)</f>
        <v>-159000</v>
      </c>
      <c r="D81" s="9"/>
      <c r="E81" s="26">
        <f>SUM(E6+E14)</f>
        <v>1047995.3599999999</v>
      </c>
      <c r="F81" s="26">
        <f>F6-F14</f>
        <v>-6147254.6400000006</v>
      </c>
      <c r="G81" s="26"/>
      <c r="H81" s="26"/>
      <c r="I81" s="26"/>
      <c r="J81" s="26"/>
      <c r="K81" s="26"/>
      <c r="L81" s="26"/>
      <c r="M81" s="26"/>
      <c r="N81" s="2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7"/>
  <sheetViews>
    <sheetView workbookViewId="0">
      <selection activeCell="E58" sqref="E58"/>
    </sheetView>
  </sheetViews>
  <sheetFormatPr defaultColWidth="8.85546875" defaultRowHeight="15" x14ac:dyDescent="0.25"/>
  <cols>
    <col min="1" max="1" width="7.85546875" style="21" bestFit="1" customWidth="1"/>
    <col min="2" max="2" width="27.7109375" style="21" bestFit="1" customWidth="1"/>
    <col min="3" max="3" width="24.42578125" style="21" customWidth="1"/>
    <col min="4" max="4" width="24.42578125" style="16" customWidth="1"/>
    <col min="5" max="5" width="21" style="21" bestFit="1" customWidth="1"/>
    <col min="6" max="6" width="11.42578125" style="21" bestFit="1" customWidth="1"/>
    <col min="7" max="16384" width="8.85546875" style="21"/>
  </cols>
  <sheetData>
    <row r="1" spans="1:15" x14ac:dyDescent="0.25">
      <c r="A1" s="7" t="s">
        <v>116</v>
      </c>
      <c r="C1" s="8"/>
      <c r="D1" s="8"/>
      <c r="E1" s="10"/>
      <c r="F1" s="8"/>
    </row>
    <row r="2" spans="1:15" x14ac:dyDescent="0.25">
      <c r="A2" s="12">
        <v>2015</v>
      </c>
      <c r="C2" s="8"/>
      <c r="D2" s="8"/>
      <c r="E2" s="10"/>
      <c r="F2" s="10"/>
    </row>
    <row r="3" spans="1:15" x14ac:dyDescent="0.25">
      <c r="A3" s="7" t="s">
        <v>117</v>
      </c>
      <c r="C3" s="8"/>
      <c r="D3" s="8"/>
      <c r="E3" s="10"/>
      <c r="F3" s="10"/>
    </row>
    <row r="4" spans="1:15" x14ac:dyDescent="0.25">
      <c r="A4" s="1" t="s">
        <v>129</v>
      </c>
      <c r="B4" s="1"/>
      <c r="C4" s="9" t="s">
        <v>118</v>
      </c>
      <c r="D4" s="9" t="s">
        <v>118</v>
      </c>
      <c r="E4" s="11" t="s">
        <v>0</v>
      </c>
      <c r="F4" s="11" t="s">
        <v>119</v>
      </c>
      <c r="G4" s="1"/>
      <c r="H4" s="1"/>
      <c r="I4" s="1"/>
      <c r="J4" s="1"/>
      <c r="K4" s="1"/>
      <c r="L4" s="1"/>
      <c r="M4" s="1"/>
      <c r="N4" s="1"/>
      <c r="O4" s="1"/>
    </row>
    <row r="5" spans="1:15" x14ac:dyDescent="0.25">
      <c r="A5" s="23" t="s">
        <v>1</v>
      </c>
      <c r="B5" s="22" t="s">
        <v>2</v>
      </c>
      <c r="C5" s="8"/>
      <c r="D5" s="8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</row>
    <row r="6" spans="1:15" x14ac:dyDescent="0.25">
      <c r="A6" s="25" t="s">
        <v>3</v>
      </c>
      <c r="B6" s="25" t="s">
        <v>4</v>
      </c>
      <c r="C6" s="9">
        <f>SUM(C7:C7)</f>
        <v>-2661750</v>
      </c>
      <c r="D6" s="9"/>
      <c r="E6" s="26">
        <v>-498750</v>
      </c>
      <c r="F6" s="26">
        <f>SUM(F7:F7)</f>
        <v>498750</v>
      </c>
      <c r="G6" s="26"/>
      <c r="H6" s="26"/>
      <c r="I6" s="26"/>
      <c r="J6" s="26"/>
      <c r="K6" s="26"/>
      <c r="L6" s="26"/>
      <c r="M6" s="26"/>
      <c r="N6" s="26"/>
      <c r="O6" s="26"/>
    </row>
    <row r="7" spans="1:15" x14ac:dyDescent="0.25">
      <c r="A7" s="22" t="s">
        <v>7</v>
      </c>
      <c r="B7" s="22" t="s">
        <v>8</v>
      </c>
      <c r="C7" s="8">
        <f>SUM(C9:C12)</f>
        <v>-2661750</v>
      </c>
      <c r="D7" s="8"/>
      <c r="E7" s="24">
        <v>-498750</v>
      </c>
      <c r="F7" s="24">
        <f t="shared" ref="F7" si="0">SUM(D7)-E7</f>
        <v>498750</v>
      </c>
      <c r="G7" s="24"/>
      <c r="H7" s="24"/>
      <c r="I7" s="24"/>
      <c r="J7" s="24"/>
      <c r="K7" s="24"/>
      <c r="L7" s="24"/>
      <c r="M7" s="24"/>
      <c r="N7" s="24"/>
      <c r="O7" s="24"/>
    </row>
    <row r="8" spans="1:15" x14ac:dyDescent="0.25">
      <c r="A8" s="23" t="s">
        <v>122</v>
      </c>
      <c r="B8" s="22"/>
      <c r="C8" s="8"/>
      <c r="D8" s="8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</row>
    <row r="9" spans="1:15" x14ac:dyDescent="0.25">
      <c r="A9" s="22" t="s">
        <v>130</v>
      </c>
      <c r="B9" s="22" t="s">
        <v>124</v>
      </c>
      <c r="C9" s="8">
        <v>-275000</v>
      </c>
      <c r="D9" s="8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</row>
    <row r="10" spans="1:15" x14ac:dyDescent="0.25">
      <c r="A10" s="22" t="s">
        <v>143</v>
      </c>
      <c r="B10" s="22" t="s">
        <v>144</v>
      </c>
      <c r="C10" s="8">
        <v>-498750</v>
      </c>
      <c r="D10" s="8"/>
      <c r="E10" s="24">
        <v>-498750</v>
      </c>
      <c r="F10" s="24"/>
      <c r="G10" s="24"/>
      <c r="H10" s="24"/>
      <c r="I10" s="24"/>
      <c r="J10" s="24"/>
      <c r="K10" s="24"/>
      <c r="L10" s="24"/>
      <c r="M10" s="24"/>
      <c r="N10" s="24"/>
      <c r="O10" s="24"/>
    </row>
    <row r="11" spans="1:15" x14ac:dyDescent="0.25">
      <c r="A11" s="22" t="s">
        <v>131</v>
      </c>
      <c r="B11" s="22" t="s">
        <v>126</v>
      </c>
      <c r="C11" s="8">
        <v>-1338000</v>
      </c>
      <c r="D11" s="8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</row>
    <row r="12" spans="1:15" x14ac:dyDescent="0.25">
      <c r="A12" s="22" t="s">
        <v>132</v>
      </c>
      <c r="B12" s="22" t="s">
        <v>128</v>
      </c>
      <c r="C12" s="8">
        <v>-550000</v>
      </c>
      <c r="D12" s="8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</row>
    <row r="13" spans="1:15" x14ac:dyDescent="0.25">
      <c r="A13" s="22"/>
      <c r="B13" s="22"/>
      <c r="C13" s="8"/>
      <c r="D13" s="8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</row>
    <row r="14" spans="1:15" x14ac:dyDescent="0.25">
      <c r="A14" s="22"/>
      <c r="B14" s="22"/>
      <c r="C14" s="8"/>
      <c r="D14" s="8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</row>
    <row r="15" spans="1:15" x14ac:dyDescent="0.25">
      <c r="A15" s="22"/>
      <c r="B15" s="22"/>
      <c r="C15" s="8"/>
      <c r="D15" s="8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</row>
    <row r="16" spans="1:15" x14ac:dyDescent="0.25">
      <c r="A16" s="22" t="s">
        <v>2</v>
      </c>
      <c r="B16" s="22" t="s">
        <v>2</v>
      </c>
      <c r="C16" s="9" t="s">
        <v>118</v>
      </c>
      <c r="D16" s="9" t="s">
        <v>147</v>
      </c>
      <c r="E16" s="26" t="s">
        <v>148</v>
      </c>
      <c r="F16" s="26" t="s">
        <v>119</v>
      </c>
      <c r="G16" s="24"/>
      <c r="H16" s="24"/>
      <c r="I16" s="24"/>
      <c r="J16" s="24"/>
      <c r="K16" s="24"/>
      <c r="L16" s="24"/>
      <c r="M16" s="24"/>
      <c r="N16" s="24"/>
      <c r="O16" s="24"/>
    </row>
    <row r="17" spans="1:15" x14ac:dyDescent="0.25">
      <c r="A17" s="22"/>
      <c r="B17" s="22"/>
      <c r="C17" s="9"/>
      <c r="D17" s="9"/>
      <c r="E17" s="26"/>
      <c r="F17" s="26"/>
      <c r="G17" s="24"/>
      <c r="H17" s="24"/>
      <c r="I17" s="24"/>
      <c r="J17" s="24"/>
      <c r="K17" s="24"/>
      <c r="L17" s="24"/>
      <c r="M17" s="24"/>
      <c r="N17" s="24"/>
      <c r="O17" s="24"/>
    </row>
    <row r="18" spans="1:15" x14ac:dyDescent="0.25">
      <c r="A18" s="22"/>
      <c r="B18" s="25" t="s">
        <v>10</v>
      </c>
      <c r="C18" s="9">
        <f>SUM(C24:C56)</f>
        <v>2658750</v>
      </c>
      <c r="D18" s="9">
        <f>C18/12*5</f>
        <v>1107812.5</v>
      </c>
      <c r="E18" s="26">
        <f>E20+E32+E41</f>
        <v>139769.34</v>
      </c>
      <c r="F18" s="26">
        <f>D18-E18</f>
        <v>968043.16</v>
      </c>
      <c r="G18" s="24"/>
      <c r="H18" s="24"/>
      <c r="I18" s="24"/>
      <c r="J18" s="24"/>
      <c r="K18" s="24"/>
      <c r="L18" s="24"/>
      <c r="M18" s="24"/>
      <c r="N18" s="24"/>
      <c r="O18" s="24"/>
    </row>
    <row r="19" spans="1:15" x14ac:dyDescent="0.25">
      <c r="A19" s="23" t="s">
        <v>1</v>
      </c>
      <c r="B19" s="25"/>
      <c r="C19" s="9"/>
      <c r="D19" s="9"/>
      <c r="E19" s="26"/>
      <c r="F19" s="26"/>
      <c r="G19" s="24"/>
      <c r="H19" s="24"/>
      <c r="I19" s="24"/>
      <c r="J19" s="24"/>
      <c r="K19" s="24"/>
      <c r="L19" s="24"/>
      <c r="M19" s="24"/>
      <c r="N19" s="24"/>
      <c r="O19" s="24"/>
    </row>
    <row r="20" spans="1:15" x14ac:dyDescent="0.25">
      <c r="A20" s="25" t="s">
        <v>9</v>
      </c>
      <c r="B20" s="25"/>
      <c r="C20" s="9"/>
      <c r="D20" s="9"/>
      <c r="E20" s="26">
        <v>12157</v>
      </c>
      <c r="F20" s="26"/>
      <c r="G20" s="24"/>
      <c r="H20" s="24"/>
      <c r="I20" s="24"/>
      <c r="J20" s="24"/>
      <c r="K20" s="24"/>
      <c r="L20" s="24"/>
      <c r="M20" s="24"/>
      <c r="N20" s="24"/>
      <c r="O20" s="24"/>
    </row>
    <row r="21" spans="1:15" x14ac:dyDescent="0.25">
      <c r="A21" s="25" t="s">
        <v>27</v>
      </c>
      <c r="B21" s="25" t="s">
        <v>28</v>
      </c>
      <c r="C21" s="9"/>
      <c r="D21" s="9"/>
      <c r="E21" s="17">
        <v>7757</v>
      </c>
      <c r="F21" s="26"/>
      <c r="G21" s="24"/>
      <c r="H21" s="24"/>
      <c r="I21" s="24"/>
      <c r="J21" s="24"/>
      <c r="K21" s="24"/>
      <c r="L21" s="24"/>
      <c r="M21" s="24"/>
      <c r="N21" s="24"/>
      <c r="O21" s="24"/>
    </row>
    <row r="22" spans="1:15" x14ac:dyDescent="0.25">
      <c r="A22" s="23" t="s">
        <v>122</v>
      </c>
      <c r="B22" s="25"/>
      <c r="C22" s="9"/>
      <c r="D22" s="9"/>
      <c r="E22" s="26"/>
      <c r="F22" s="26"/>
      <c r="G22" s="24"/>
      <c r="H22" s="24"/>
      <c r="I22" s="24"/>
      <c r="J22" s="24"/>
      <c r="K22" s="24"/>
      <c r="L22" s="24"/>
      <c r="M22" s="24"/>
      <c r="N22" s="24"/>
      <c r="O22" s="24"/>
    </row>
    <row r="23" spans="1:15" x14ac:dyDescent="0.25">
      <c r="A23" s="18" t="s">
        <v>123</v>
      </c>
      <c r="B23" s="22" t="s">
        <v>124</v>
      </c>
      <c r="C23" s="9"/>
      <c r="D23" s="9"/>
      <c r="E23" s="17">
        <v>7757</v>
      </c>
      <c r="F23" s="26"/>
      <c r="G23" s="24"/>
      <c r="H23" s="24"/>
      <c r="I23" s="24"/>
      <c r="J23" s="24"/>
      <c r="K23" s="24"/>
      <c r="L23" s="24"/>
      <c r="M23" s="24"/>
      <c r="N23" s="24"/>
      <c r="O23" s="24"/>
    </row>
    <row r="24" spans="1:15" x14ac:dyDescent="0.25">
      <c r="A24" s="25" t="s">
        <v>29</v>
      </c>
      <c r="B24" s="25" t="s">
        <v>30</v>
      </c>
      <c r="C24" s="9"/>
      <c r="D24" s="9"/>
      <c r="E24" s="17">
        <v>0</v>
      </c>
      <c r="F24" s="26"/>
      <c r="G24" s="24"/>
      <c r="H24" s="24"/>
      <c r="I24" s="24"/>
      <c r="J24" s="24"/>
      <c r="K24" s="24"/>
      <c r="L24" s="24"/>
      <c r="M24" s="24"/>
      <c r="N24" s="24"/>
      <c r="O24" s="24"/>
    </row>
    <row r="25" spans="1:15" x14ac:dyDescent="0.25">
      <c r="A25" s="23" t="s">
        <v>122</v>
      </c>
      <c r="B25" s="22" t="s">
        <v>2</v>
      </c>
      <c r="C25" s="22"/>
      <c r="D25" s="14"/>
      <c r="E25" s="24"/>
      <c r="F25" s="24"/>
      <c r="G25" s="24"/>
      <c r="H25" s="24"/>
      <c r="I25" s="24"/>
      <c r="J25" s="24"/>
      <c r="K25" s="24"/>
      <c r="L25" s="24"/>
      <c r="M25" s="24"/>
    </row>
    <row r="26" spans="1:15" x14ac:dyDescent="0.25">
      <c r="A26" s="22" t="s">
        <v>123</v>
      </c>
      <c r="B26" s="22" t="s">
        <v>124</v>
      </c>
      <c r="C26" s="22"/>
      <c r="D26" s="14"/>
      <c r="E26" s="24">
        <v>0</v>
      </c>
      <c r="F26" s="24"/>
      <c r="G26" s="24"/>
      <c r="H26" s="24"/>
      <c r="I26" s="24"/>
      <c r="J26" s="24"/>
      <c r="K26" s="24"/>
      <c r="L26" s="24"/>
      <c r="M26" s="24"/>
    </row>
    <row r="27" spans="1:15" x14ac:dyDescent="0.25">
      <c r="A27" s="25" t="s">
        <v>137</v>
      </c>
      <c r="B27" s="25" t="s">
        <v>138</v>
      </c>
      <c r="C27" s="22"/>
      <c r="D27" s="14"/>
      <c r="E27" s="24">
        <v>4400</v>
      </c>
      <c r="F27" s="24"/>
      <c r="G27" s="24"/>
      <c r="H27" s="24"/>
      <c r="I27" s="24"/>
      <c r="J27" s="24"/>
      <c r="K27" s="24"/>
      <c r="L27" s="24"/>
      <c r="M27" s="24"/>
    </row>
    <row r="28" spans="1:15" x14ac:dyDescent="0.25">
      <c r="A28" s="23" t="s">
        <v>122</v>
      </c>
      <c r="B28" s="22"/>
      <c r="C28" s="22"/>
      <c r="D28" s="14"/>
      <c r="E28" s="24"/>
      <c r="F28" s="24"/>
      <c r="G28" s="24"/>
      <c r="H28" s="24"/>
      <c r="I28" s="24"/>
      <c r="J28" s="24"/>
      <c r="K28" s="24"/>
      <c r="L28" s="24"/>
      <c r="M28" s="24"/>
    </row>
    <row r="29" spans="1:15" x14ac:dyDescent="0.25">
      <c r="A29" s="22" t="s">
        <v>145</v>
      </c>
      <c r="B29" s="22" t="s">
        <v>146</v>
      </c>
      <c r="C29" s="22"/>
      <c r="D29" s="14"/>
      <c r="E29" s="24">
        <v>4400</v>
      </c>
      <c r="F29" s="24"/>
      <c r="G29" s="24"/>
      <c r="H29" s="24"/>
      <c r="I29" s="24"/>
      <c r="J29" s="24"/>
      <c r="K29" s="24"/>
      <c r="L29" s="24"/>
      <c r="M29" s="24"/>
    </row>
    <row r="30" spans="1:15" x14ac:dyDescent="0.25">
      <c r="A30" s="22" t="s">
        <v>2</v>
      </c>
      <c r="B30" s="22" t="s">
        <v>2</v>
      </c>
      <c r="C30" s="22"/>
      <c r="D30" s="14"/>
      <c r="E30" s="24"/>
      <c r="F30" s="24"/>
      <c r="G30" s="24"/>
      <c r="H30" s="24"/>
      <c r="I30" s="24"/>
      <c r="J30" s="24"/>
      <c r="K30" s="24"/>
      <c r="L30" s="24"/>
      <c r="M30" s="24"/>
    </row>
    <row r="31" spans="1:15" x14ac:dyDescent="0.25">
      <c r="A31" s="23" t="s">
        <v>1</v>
      </c>
      <c r="B31" s="22" t="s">
        <v>2</v>
      </c>
      <c r="C31" s="22"/>
      <c r="D31" s="14"/>
      <c r="E31" s="24"/>
      <c r="F31" s="24"/>
      <c r="G31" s="24"/>
      <c r="H31" s="24"/>
      <c r="I31" s="24"/>
      <c r="J31" s="24"/>
      <c r="K31" s="24"/>
      <c r="L31" s="24"/>
      <c r="M31" s="24"/>
    </row>
    <row r="32" spans="1:15" x14ac:dyDescent="0.25">
      <c r="A32" s="25" t="s">
        <v>39</v>
      </c>
      <c r="B32" s="25" t="s">
        <v>2</v>
      </c>
      <c r="C32" s="25"/>
      <c r="D32" s="15"/>
      <c r="E32" s="26">
        <v>300</v>
      </c>
      <c r="F32" s="26"/>
      <c r="G32" s="26"/>
      <c r="H32" s="26"/>
      <c r="I32" s="26"/>
      <c r="J32" s="26"/>
      <c r="K32" s="26"/>
      <c r="L32" s="26"/>
      <c r="M32" s="26"/>
    </row>
    <row r="33" spans="1:13" x14ac:dyDescent="0.25">
      <c r="A33" s="25" t="s">
        <v>40</v>
      </c>
      <c r="B33" s="25" t="s">
        <v>41</v>
      </c>
      <c r="C33" s="25"/>
      <c r="D33" s="15"/>
      <c r="E33" s="17">
        <v>300</v>
      </c>
      <c r="F33" s="26"/>
      <c r="G33" s="26"/>
      <c r="H33" s="26"/>
      <c r="I33" s="26"/>
      <c r="J33" s="26"/>
      <c r="K33" s="26"/>
      <c r="L33" s="26"/>
      <c r="M33" s="26"/>
    </row>
    <row r="34" spans="1:13" x14ac:dyDescent="0.25">
      <c r="A34" s="23" t="s">
        <v>122</v>
      </c>
      <c r="B34" s="25"/>
      <c r="C34" s="25"/>
      <c r="D34" s="15"/>
      <c r="E34" s="26"/>
      <c r="F34" s="26"/>
      <c r="G34" s="26"/>
      <c r="H34" s="26"/>
      <c r="I34" s="26"/>
      <c r="J34" s="26"/>
      <c r="K34" s="26"/>
      <c r="L34" s="26"/>
      <c r="M34" s="26"/>
    </row>
    <row r="35" spans="1:13" x14ac:dyDescent="0.25">
      <c r="A35" s="18" t="s">
        <v>127</v>
      </c>
      <c r="B35" s="18" t="s">
        <v>128</v>
      </c>
      <c r="C35" s="25"/>
      <c r="D35" s="15"/>
      <c r="E35" s="17">
        <v>300</v>
      </c>
      <c r="F35" s="26"/>
      <c r="G35" s="26"/>
      <c r="H35" s="26"/>
      <c r="I35" s="26"/>
      <c r="J35" s="26"/>
      <c r="K35" s="26"/>
      <c r="L35" s="26"/>
      <c r="M35" s="26"/>
    </row>
    <row r="36" spans="1:13" s="20" customFormat="1" x14ac:dyDescent="0.25">
      <c r="A36" s="25" t="s">
        <v>56</v>
      </c>
      <c r="B36" s="25" t="s">
        <v>57</v>
      </c>
      <c r="C36" s="18"/>
      <c r="D36" s="19"/>
      <c r="E36" s="17">
        <v>0</v>
      </c>
      <c r="F36" s="17"/>
      <c r="G36" s="17"/>
      <c r="H36" s="17"/>
      <c r="I36" s="17"/>
      <c r="J36" s="17"/>
      <c r="K36" s="17"/>
      <c r="L36" s="17"/>
      <c r="M36" s="17"/>
    </row>
    <row r="37" spans="1:13" x14ac:dyDescent="0.25">
      <c r="A37" s="23" t="s">
        <v>122</v>
      </c>
      <c r="B37" s="22" t="s">
        <v>2</v>
      </c>
      <c r="C37" s="22"/>
      <c r="D37" s="14"/>
      <c r="E37" s="24"/>
      <c r="F37" s="24"/>
      <c r="G37" s="24"/>
      <c r="H37" s="24"/>
      <c r="I37" s="24"/>
      <c r="J37" s="24"/>
      <c r="K37" s="24"/>
      <c r="L37" s="24"/>
      <c r="M37" s="24"/>
    </row>
    <row r="38" spans="1:13" x14ac:dyDescent="0.25">
      <c r="A38" s="22" t="s">
        <v>127</v>
      </c>
      <c r="B38" s="22" t="s">
        <v>128</v>
      </c>
      <c r="C38" s="22"/>
      <c r="D38" s="14"/>
      <c r="E38" s="24">
        <v>0</v>
      </c>
      <c r="F38" s="24"/>
      <c r="G38" s="24"/>
      <c r="H38" s="24"/>
      <c r="I38" s="24"/>
      <c r="J38" s="24"/>
      <c r="K38" s="24"/>
      <c r="L38" s="24"/>
      <c r="M38" s="24"/>
    </row>
    <row r="39" spans="1:13" x14ac:dyDescent="0.25">
      <c r="A39" s="22" t="s">
        <v>2</v>
      </c>
      <c r="B39" s="22" t="s">
        <v>2</v>
      </c>
      <c r="C39" s="22"/>
      <c r="D39" s="14"/>
      <c r="E39" s="24"/>
      <c r="F39" s="24"/>
      <c r="G39" s="24"/>
      <c r="H39" s="24"/>
      <c r="I39" s="24"/>
      <c r="J39" s="24"/>
      <c r="K39" s="24"/>
      <c r="L39" s="24"/>
      <c r="M39" s="24"/>
    </row>
    <row r="40" spans="1:13" x14ac:dyDescent="0.25">
      <c r="A40" s="23" t="s">
        <v>1</v>
      </c>
      <c r="B40" s="22" t="s">
        <v>2</v>
      </c>
      <c r="C40" s="22"/>
      <c r="D40" s="14"/>
      <c r="E40" s="24"/>
      <c r="F40" s="24"/>
      <c r="G40" s="24"/>
      <c r="H40" s="24"/>
      <c r="I40" s="24"/>
      <c r="J40" s="24"/>
      <c r="K40" s="24"/>
      <c r="L40" s="24"/>
      <c r="M40" s="24"/>
    </row>
    <row r="41" spans="1:13" x14ac:dyDescent="0.25">
      <c r="A41" s="25" t="s">
        <v>58</v>
      </c>
      <c r="B41" s="25" t="s">
        <v>2</v>
      </c>
      <c r="C41" s="25"/>
      <c r="D41" s="15"/>
      <c r="E41" s="26">
        <v>127312.34</v>
      </c>
      <c r="F41" s="26"/>
      <c r="G41" s="26"/>
      <c r="H41" s="26"/>
      <c r="I41" s="26"/>
      <c r="J41" s="26"/>
      <c r="K41" s="26"/>
      <c r="L41" s="26"/>
      <c r="M41" s="26"/>
    </row>
    <row r="42" spans="1:13" x14ac:dyDescent="0.25">
      <c r="A42" s="25" t="s">
        <v>59</v>
      </c>
      <c r="B42" s="25" t="s">
        <v>60</v>
      </c>
      <c r="C42" s="25"/>
      <c r="D42" s="15"/>
      <c r="E42" s="17">
        <v>575</v>
      </c>
      <c r="F42" s="26"/>
      <c r="G42" s="26"/>
      <c r="H42" s="26"/>
      <c r="I42" s="26"/>
      <c r="J42" s="26"/>
      <c r="K42" s="26"/>
      <c r="L42" s="26"/>
      <c r="M42" s="26"/>
    </row>
    <row r="43" spans="1:13" x14ac:dyDescent="0.25">
      <c r="A43" s="18" t="s">
        <v>122</v>
      </c>
      <c r="B43" s="25"/>
      <c r="C43" s="25"/>
      <c r="D43" s="15"/>
      <c r="E43" s="26"/>
      <c r="F43" s="26"/>
      <c r="G43" s="26"/>
      <c r="H43" s="26"/>
      <c r="I43" s="26"/>
      <c r="J43" s="26"/>
      <c r="K43" s="26"/>
      <c r="L43" s="26"/>
      <c r="M43" s="26"/>
    </row>
    <row r="44" spans="1:13" x14ac:dyDescent="0.25">
      <c r="A44" s="18" t="s">
        <v>127</v>
      </c>
      <c r="B44" s="18" t="s">
        <v>128</v>
      </c>
      <c r="C44" s="25"/>
      <c r="D44" s="15"/>
      <c r="E44" s="17">
        <v>575</v>
      </c>
      <c r="F44" s="26"/>
      <c r="G44" s="26"/>
      <c r="H44" s="26"/>
      <c r="I44" s="26"/>
      <c r="J44" s="26"/>
      <c r="K44" s="26"/>
      <c r="L44" s="26"/>
      <c r="M44" s="26"/>
    </row>
    <row r="45" spans="1:13" s="20" customFormat="1" x14ac:dyDescent="0.25">
      <c r="A45" s="25" t="s">
        <v>65</v>
      </c>
      <c r="B45" s="25" t="s">
        <v>66</v>
      </c>
      <c r="C45" s="18"/>
      <c r="D45" s="19"/>
      <c r="E45" s="17">
        <v>0</v>
      </c>
      <c r="F45" s="17"/>
      <c r="G45" s="17"/>
      <c r="H45" s="17"/>
      <c r="I45" s="17"/>
      <c r="J45" s="17"/>
      <c r="K45" s="17"/>
      <c r="L45" s="17"/>
      <c r="M45" s="17"/>
    </row>
    <row r="46" spans="1:13" x14ac:dyDescent="0.25">
      <c r="A46" s="23" t="s">
        <v>122</v>
      </c>
      <c r="B46" s="22" t="s">
        <v>2</v>
      </c>
      <c r="C46" s="22"/>
      <c r="D46" s="14"/>
      <c r="E46" s="24"/>
      <c r="F46" s="24"/>
      <c r="G46" s="24"/>
      <c r="H46" s="24"/>
      <c r="I46" s="24"/>
      <c r="J46" s="24"/>
      <c r="K46" s="24"/>
      <c r="L46" s="24"/>
      <c r="M46" s="24"/>
    </row>
    <row r="47" spans="1:13" x14ac:dyDescent="0.25">
      <c r="A47" s="22" t="s">
        <v>125</v>
      </c>
      <c r="B47" s="22" t="s">
        <v>126</v>
      </c>
      <c r="C47" s="22"/>
      <c r="D47" s="14"/>
      <c r="E47" s="24">
        <v>0</v>
      </c>
      <c r="F47" s="24"/>
      <c r="G47" s="24"/>
      <c r="H47" s="24"/>
      <c r="I47" s="24"/>
      <c r="J47" s="24"/>
      <c r="K47" s="24"/>
      <c r="L47" s="24"/>
      <c r="M47" s="24"/>
    </row>
    <row r="48" spans="1:13" s="20" customFormat="1" x14ac:dyDescent="0.25">
      <c r="A48" s="25" t="s">
        <v>69</v>
      </c>
      <c r="B48" s="25" t="s">
        <v>70</v>
      </c>
      <c r="C48" s="18"/>
      <c r="D48" s="19"/>
      <c r="E48" s="17">
        <v>4246.8999999999996</v>
      </c>
      <c r="F48" s="17"/>
      <c r="G48" s="17"/>
      <c r="H48" s="17"/>
      <c r="I48" s="17"/>
      <c r="J48" s="17"/>
      <c r="K48" s="17"/>
      <c r="L48" s="17"/>
      <c r="M48" s="17"/>
    </row>
    <row r="49" spans="1:13" x14ac:dyDescent="0.25">
      <c r="A49" s="23" t="s">
        <v>122</v>
      </c>
      <c r="B49" s="22" t="s">
        <v>2</v>
      </c>
      <c r="C49" s="22"/>
      <c r="D49" s="14"/>
      <c r="E49" s="24"/>
      <c r="F49" s="24"/>
      <c r="G49" s="24"/>
      <c r="H49" s="24"/>
      <c r="I49" s="24"/>
      <c r="J49" s="24"/>
      <c r="K49" s="24"/>
      <c r="L49" s="24"/>
      <c r="M49" s="24"/>
    </row>
    <row r="50" spans="1:13" x14ac:dyDescent="0.25">
      <c r="A50" s="22" t="s">
        <v>127</v>
      </c>
      <c r="B50" s="22" t="s">
        <v>128</v>
      </c>
      <c r="C50" s="22"/>
      <c r="D50" s="14"/>
      <c r="E50" s="24">
        <v>4246.8999999999996</v>
      </c>
      <c r="F50" s="24"/>
      <c r="G50" s="24"/>
      <c r="H50" s="24"/>
      <c r="I50" s="24"/>
      <c r="J50" s="24"/>
      <c r="K50" s="24"/>
      <c r="L50" s="24"/>
      <c r="M50" s="24"/>
    </row>
    <row r="51" spans="1:13" s="20" customFormat="1" x14ac:dyDescent="0.25">
      <c r="A51" s="25" t="s">
        <v>79</v>
      </c>
      <c r="B51" s="25" t="s">
        <v>80</v>
      </c>
      <c r="C51" s="18"/>
      <c r="D51" s="19"/>
      <c r="E51" s="17">
        <v>122490.44</v>
      </c>
      <c r="F51" s="17"/>
      <c r="G51" s="17"/>
      <c r="H51" s="17"/>
      <c r="I51" s="17"/>
      <c r="J51" s="17"/>
      <c r="K51" s="17"/>
      <c r="L51" s="17"/>
      <c r="M51" s="17"/>
    </row>
    <row r="52" spans="1:13" x14ac:dyDescent="0.25">
      <c r="A52" s="23" t="s">
        <v>122</v>
      </c>
      <c r="B52" s="22" t="s">
        <v>2</v>
      </c>
      <c r="C52" s="22"/>
      <c r="D52" s="14"/>
      <c r="E52" s="24"/>
      <c r="F52" s="24"/>
      <c r="G52" s="24"/>
      <c r="H52" s="24"/>
      <c r="I52" s="24"/>
      <c r="J52" s="24"/>
      <c r="K52" s="24"/>
      <c r="L52" s="24"/>
      <c r="M52" s="24"/>
    </row>
    <row r="53" spans="1:13" x14ac:dyDescent="0.25">
      <c r="A53" s="22" t="s">
        <v>123</v>
      </c>
      <c r="B53" s="22" t="s">
        <v>124</v>
      </c>
      <c r="C53" s="8">
        <v>310000</v>
      </c>
      <c r="D53" s="8">
        <f>C53/12*5</f>
        <v>129166.66666666666</v>
      </c>
      <c r="E53" s="24">
        <v>34596.730000000003</v>
      </c>
      <c r="F53" s="24">
        <f>D53-E53</f>
        <v>94569.936666666646</v>
      </c>
      <c r="G53" s="24"/>
      <c r="H53" s="24"/>
      <c r="I53" s="24"/>
      <c r="J53" s="24"/>
      <c r="K53" s="24"/>
      <c r="L53" s="24"/>
      <c r="M53" s="24"/>
    </row>
    <row r="54" spans="1:13" x14ac:dyDescent="0.25">
      <c r="A54" s="22" t="s">
        <v>143</v>
      </c>
      <c r="B54" s="22" t="s">
        <v>144</v>
      </c>
      <c r="C54" s="8">
        <v>498750</v>
      </c>
      <c r="D54" s="8">
        <f>C54/12*5</f>
        <v>207812.5</v>
      </c>
      <c r="E54" s="24">
        <v>6300</v>
      </c>
      <c r="F54" s="24">
        <f>D54-E54</f>
        <v>201512.5</v>
      </c>
      <c r="G54" s="24"/>
      <c r="H54" s="24"/>
      <c r="I54" s="24"/>
      <c r="J54" s="24"/>
      <c r="K54" s="24"/>
      <c r="L54" s="24"/>
      <c r="M54" s="24"/>
    </row>
    <row r="55" spans="1:13" x14ac:dyDescent="0.25">
      <c r="A55" s="22" t="s">
        <v>125</v>
      </c>
      <c r="B55" s="22" t="s">
        <v>126</v>
      </c>
      <c r="C55" s="8">
        <v>1300000</v>
      </c>
      <c r="D55" s="8">
        <f>C55/12*5</f>
        <v>541666.66666666663</v>
      </c>
      <c r="E55" s="24">
        <v>7.71</v>
      </c>
      <c r="F55" s="24">
        <f>D55-E55</f>
        <v>541658.95666666667</v>
      </c>
      <c r="G55" s="24"/>
      <c r="H55" s="24"/>
      <c r="I55" s="24"/>
      <c r="J55" s="24"/>
      <c r="K55" s="24"/>
      <c r="L55" s="24"/>
      <c r="M55" s="24"/>
    </row>
    <row r="56" spans="1:13" x14ac:dyDescent="0.25">
      <c r="A56" s="22" t="s">
        <v>127</v>
      </c>
      <c r="B56" s="22" t="s">
        <v>128</v>
      </c>
      <c r="C56" s="8">
        <v>550000</v>
      </c>
      <c r="D56" s="8">
        <f>C56/12*5</f>
        <v>229166.66666666669</v>
      </c>
      <c r="E56" s="24">
        <v>81586</v>
      </c>
      <c r="F56" s="24">
        <f>D56-E56</f>
        <v>147580.66666666669</v>
      </c>
      <c r="G56" s="24"/>
      <c r="H56" s="24"/>
      <c r="I56" s="24"/>
      <c r="J56" s="24"/>
      <c r="K56" s="24"/>
      <c r="L56" s="24"/>
      <c r="M56" s="24"/>
    </row>
    <row r="57" spans="1:13" x14ac:dyDescent="0.25">
      <c r="B57" s="1" t="s">
        <v>115</v>
      </c>
      <c r="C57" s="1"/>
      <c r="D57" s="13"/>
      <c r="E57" s="26">
        <f>E6+E18</f>
        <v>-358980.66000000003</v>
      </c>
      <c r="F57" s="26"/>
      <c r="G57" s="26"/>
      <c r="H57" s="26"/>
      <c r="I57" s="26"/>
      <c r="J57" s="26"/>
      <c r="K57" s="26"/>
      <c r="L57" s="26"/>
      <c r="M57" s="26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72"/>
  <sheetViews>
    <sheetView tabSelected="1" topLeftCell="A4" zoomScaleNormal="100" workbookViewId="0">
      <selection activeCell="C26" sqref="C26"/>
    </sheetView>
  </sheetViews>
  <sheetFormatPr defaultColWidth="8.85546875" defaultRowHeight="21" x14ac:dyDescent="0.35"/>
  <cols>
    <col min="1" max="1" width="9.28515625" style="33" customWidth="1"/>
    <col min="2" max="2" width="43.28515625" style="33" bestFit="1" customWidth="1"/>
    <col min="3" max="3" width="25.85546875" style="33" bestFit="1" customWidth="1"/>
    <col min="4" max="5" width="20.5703125" style="33" customWidth="1"/>
    <col min="6" max="6" width="22.7109375" style="35" customWidth="1"/>
    <col min="7" max="7" width="30.85546875" style="35" bestFit="1" customWidth="1"/>
    <col min="8" max="8" width="22.7109375" style="36" customWidth="1"/>
    <col min="9" max="11" width="22.7109375" style="35" customWidth="1"/>
    <col min="12" max="12" width="11.140625" style="35" customWidth="1"/>
    <col min="13" max="13" width="40.5703125" style="35" bestFit="1" customWidth="1"/>
    <col min="14" max="14" width="16.28515625" style="35" bestFit="1" customWidth="1"/>
    <col min="15" max="17" width="19.85546875" style="35" customWidth="1"/>
    <col min="18" max="18" width="9" style="35" bestFit="1" customWidth="1"/>
    <col min="19" max="19" width="40.5703125" style="35" bestFit="1" customWidth="1"/>
    <col min="20" max="20" width="19.28515625" style="35" customWidth="1"/>
    <col min="21" max="21" width="16.5703125" style="35" customWidth="1"/>
    <col min="22" max="22" width="15.42578125" style="35" bestFit="1" customWidth="1"/>
    <col min="23" max="16384" width="8.85546875" style="29"/>
  </cols>
  <sheetData>
    <row r="1" spans="1:24" ht="23.25" x14ac:dyDescent="0.35">
      <c r="A1" s="45" t="s">
        <v>155</v>
      </c>
      <c r="B1" s="46"/>
      <c r="C1" s="47"/>
      <c r="D1" s="46"/>
      <c r="E1" s="46"/>
      <c r="F1" s="34" t="s">
        <v>156</v>
      </c>
      <c r="L1" s="34" t="s">
        <v>157</v>
      </c>
      <c r="N1" s="36"/>
      <c r="O1" s="36"/>
      <c r="P1" s="36"/>
      <c r="Q1" s="36"/>
      <c r="R1" s="34" t="s">
        <v>158</v>
      </c>
      <c r="T1" s="36"/>
    </row>
    <row r="2" spans="1:24" ht="23.25" x14ac:dyDescent="0.35">
      <c r="A2" s="48">
        <v>2016</v>
      </c>
      <c r="B2" s="46"/>
      <c r="C2" s="47"/>
      <c r="D2" s="46"/>
      <c r="E2" s="46"/>
      <c r="F2" s="37">
        <v>2016</v>
      </c>
      <c r="L2" s="37">
        <v>2016</v>
      </c>
      <c r="N2" s="36"/>
      <c r="O2" s="36"/>
      <c r="P2" s="36"/>
      <c r="Q2" s="36"/>
      <c r="R2" s="37">
        <v>2016</v>
      </c>
      <c r="T2" s="36"/>
    </row>
    <row r="3" spans="1:24" ht="23.25" x14ac:dyDescent="0.35">
      <c r="A3" s="45" t="s">
        <v>117</v>
      </c>
      <c r="B3" s="46"/>
      <c r="C3" s="47"/>
      <c r="D3" s="46"/>
      <c r="E3" s="46"/>
      <c r="F3" s="34" t="s">
        <v>117</v>
      </c>
      <c r="L3" s="34" t="s">
        <v>117</v>
      </c>
      <c r="N3" s="36"/>
      <c r="O3" s="36"/>
      <c r="P3" s="36"/>
      <c r="Q3" s="36"/>
      <c r="R3" s="34" t="s">
        <v>117</v>
      </c>
      <c r="T3" s="36"/>
    </row>
    <row r="4" spans="1:24" ht="23.25" x14ac:dyDescent="0.35">
      <c r="A4" s="49"/>
      <c r="B4" s="49"/>
      <c r="C4" s="50" t="s">
        <v>118</v>
      </c>
      <c r="D4" s="46" t="s">
        <v>165</v>
      </c>
      <c r="E4" s="46"/>
      <c r="F4" s="38"/>
      <c r="G4" s="38"/>
      <c r="H4" s="39" t="s">
        <v>118</v>
      </c>
      <c r="I4" s="38" t="s">
        <v>165</v>
      </c>
      <c r="J4" s="38" t="s">
        <v>166</v>
      </c>
      <c r="K4" s="38" t="s">
        <v>152</v>
      </c>
      <c r="L4" s="38"/>
      <c r="M4" s="38"/>
      <c r="N4" s="39" t="s">
        <v>118</v>
      </c>
      <c r="O4" s="39" t="s">
        <v>164</v>
      </c>
      <c r="P4" s="39" t="s">
        <v>166</v>
      </c>
      <c r="Q4" s="39"/>
      <c r="R4" s="38"/>
      <c r="S4" s="38"/>
      <c r="T4" s="39" t="s">
        <v>118</v>
      </c>
      <c r="U4" s="34" t="s">
        <v>165</v>
      </c>
      <c r="V4" s="35" t="s">
        <v>166</v>
      </c>
    </row>
    <row r="5" spans="1:24" ht="23.25" x14ac:dyDescent="0.35">
      <c r="A5" s="51" t="s">
        <v>1</v>
      </c>
      <c r="B5" s="52" t="s">
        <v>2</v>
      </c>
      <c r="C5" s="47"/>
      <c r="D5" s="46"/>
      <c r="E5" s="46"/>
      <c r="F5" s="40" t="s">
        <v>1</v>
      </c>
      <c r="G5" s="41" t="s">
        <v>2</v>
      </c>
      <c r="I5" s="44"/>
      <c r="J5" s="44"/>
      <c r="K5" s="44"/>
      <c r="L5" s="40" t="s">
        <v>1</v>
      </c>
      <c r="M5" s="41" t="s">
        <v>2</v>
      </c>
      <c r="N5" s="36"/>
      <c r="O5" s="36"/>
      <c r="P5" s="36"/>
      <c r="Q5" s="36"/>
      <c r="R5" s="40" t="s">
        <v>1</v>
      </c>
      <c r="S5" s="41" t="s">
        <v>2</v>
      </c>
      <c r="T5" s="36"/>
    </row>
    <row r="6" spans="1:24" ht="23.25" x14ac:dyDescent="0.35">
      <c r="A6" s="53" t="s">
        <v>3</v>
      </c>
      <c r="B6" s="53" t="s">
        <v>4</v>
      </c>
      <c r="C6" s="54">
        <f>SUM(C7:C9)</f>
        <v>-23309913</v>
      </c>
      <c r="D6" s="39">
        <f t="shared" ref="D6:D8" si="0">SUM(C6/12)*4</f>
        <v>-7769971</v>
      </c>
      <c r="E6" s="39"/>
      <c r="F6" s="42" t="s">
        <v>3</v>
      </c>
      <c r="G6" s="42" t="s">
        <v>4</v>
      </c>
      <c r="H6" s="39">
        <f>SUM(H7:H9)</f>
        <v>-21555258</v>
      </c>
      <c r="I6" s="39">
        <f t="shared" ref="I6:I8" si="1">SUM(H6/12)*4</f>
        <v>-7185086</v>
      </c>
      <c r="J6" s="39"/>
      <c r="K6" s="39"/>
      <c r="L6" s="42" t="s">
        <v>3</v>
      </c>
      <c r="M6" s="42" t="s">
        <v>4</v>
      </c>
      <c r="N6" s="39">
        <f>SUM(N7:N9)</f>
        <v>-944999</v>
      </c>
      <c r="O6" s="39">
        <f>SUM(N6/12)*4</f>
        <v>-314999.66666666669</v>
      </c>
      <c r="P6" s="39"/>
      <c r="Q6" s="39"/>
      <c r="R6" s="42" t="s">
        <v>3</v>
      </c>
      <c r="S6" s="42" t="s">
        <v>4</v>
      </c>
      <c r="T6" s="39">
        <f>SUM(T7:T9)</f>
        <v>-785000</v>
      </c>
      <c r="U6" s="39">
        <f>SUM(T6/12)*4</f>
        <v>-261666.66666666666</v>
      </c>
      <c r="V6" s="41"/>
      <c r="W6" s="30"/>
      <c r="X6" s="8"/>
    </row>
    <row r="7" spans="1:24" ht="23.25" x14ac:dyDescent="0.35">
      <c r="A7" s="52" t="s">
        <v>5</v>
      </c>
      <c r="B7" s="52" t="s">
        <v>6</v>
      </c>
      <c r="C7" s="55">
        <v>-1679213</v>
      </c>
      <c r="D7" s="39">
        <f t="shared" si="0"/>
        <v>-559737.66666666663</v>
      </c>
      <c r="E7" s="39"/>
      <c r="F7" s="41" t="s">
        <v>5</v>
      </c>
      <c r="G7" s="41" t="s">
        <v>6</v>
      </c>
      <c r="H7" s="36">
        <v>-1668720</v>
      </c>
      <c r="I7" s="39">
        <f t="shared" si="1"/>
        <v>-556240</v>
      </c>
      <c r="J7" s="39"/>
      <c r="K7" s="39"/>
      <c r="L7" s="41" t="s">
        <v>5</v>
      </c>
      <c r="M7" s="41" t="s">
        <v>6</v>
      </c>
      <c r="N7" s="36">
        <v>-33999</v>
      </c>
      <c r="O7" s="39">
        <f t="shared" ref="O7:O8" si="2">SUM(N7/12)*4</f>
        <v>-11333</v>
      </c>
      <c r="P7" s="39"/>
      <c r="Q7" s="39"/>
      <c r="R7" s="41" t="s">
        <v>5</v>
      </c>
      <c r="S7" s="41" t="s">
        <v>6</v>
      </c>
      <c r="T7" s="36">
        <v>-67426</v>
      </c>
      <c r="U7" s="39">
        <f t="shared" ref="U7:U8" si="3">SUM(T7/12)*4</f>
        <v>-22475.333333333332</v>
      </c>
      <c r="V7" s="41"/>
      <c r="W7" s="30"/>
      <c r="X7" s="8"/>
    </row>
    <row r="8" spans="1:24" ht="23.25" x14ac:dyDescent="0.35">
      <c r="A8" s="52" t="s">
        <v>7</v>
      </c>
      <c r="B8" s="52" t="s">
        <v>8</v>
      </c>
      <c r="C8" s="55">
        <v>-21539764</v>
      </c>
      <c r="D8" s="39">
        <f t="shared" si="0"/>
        <v>-7179921.333333333</v>
      </c>
      <c r="E8" s="39"/>
      <c r="F8" s="41" t="s">
        <v>7</v>
      </c>
      <c r="G8" s="41" t="s">
        <v>8</v>
      </c>
      <c r="H8" s="36">
        <v>-19886538</v>
      </c>
      <c r="I8" s="39">
        <f t="shared" si="1"/>
        <v>-6628846</v>
      </c>
      <c r="J8" s="39"/>
      <c r="K8" s="39"/>
      <c r="L8" s="41" t="s">
        <v>7</v>
      </c>
      <c r="M8" s="41" t="s">
        <v>8</v>
      </c>
      <c r="N8" s="36">
        <v>-911000</v>
      </c>
      <c r="O8" s="39">
        <f t="shared" si="2"/>
        <v>-303666.66666666669</v>
      </c>
      <c r="P8" s="39"/>
      <c r="Q8" s="39"/>
      <c r="R8" s="41" t="s">
        <v>7</v>
      </c>
      <c r="S8" s="41" t="s">
        <v>8</v>
      </c>
      <c r="T8" s="36">
        <v>-717574</v>
      </c>
      <c r="U8" s="39">
        <f t="shared" si="3"/>
        <v>-239191.33333333334</v>
      </c>
      <c r="V8" s="58"/>
      <c r="W8" s="31"/>
      <c r="X8" s="32"/>
    </row>
    <row r="9" spans="1:24" ht="23.25" x14ac:dyDescent="0.35">
      <c r="A9" s="52" t="s">
        <v>5</v>
      </c>
      <c r="B9" s="52" t="s">
        <v>160</v>
      </c>
      <c r="C9" s="55">
        <v>-90936</v>
      </c>
      <c r="D9" s="39"/>
      <c r="E9" s="39"/>
      <c r="F9" s="41"/>
      <c r="G9" s="41"/>
      <c r="I9" s="44"/>
      <c r="J9" s="44"/>
      <c r="K9" s="44"/>
      <c r="L9" s="58"/>
      <c r="M9" s="58"/>
      <c r="N9" s="59"/>
      <c r="O9" s="36"/>
      <c r="P9" s="36"/>
      <c r="Q9" s="36"/>
      <c r="R9" s="58"/>
      <c r="S9" s="58"/>
      <c r="T9" s="59"/>
    </row>
    <row r="10" spans="1:24" ht="23.25" x14ac:dyDescent="0.35">
      <c r="A10" s="52"/>
      <c r="B10" s="52" t="s">
        <v>161</v>
      </c>
      <c r="C10" s="47"/>
      <c r="D10" s="46"/>
      <c r="E10" s="46"/>
      <c r="F10" s="41"/>
      <c r="G10" s="41"/>
      <c r="I10" s="44"/>
      <c r="J10" s="44"/>
      <c r="K10" s="44"/>
      <c r="L10" s="41"/>
      <c r="M10" s="36"/>
      <c r="N10" s="36"/>
      <c r="O10" s="36"/>
      <c r="P10" s="36"/>
      <c r="Q10" s="36"/>
      <c r="R10" s="41"/>
      <c r="S10" s="36"/>
      <c r="T10" s="36"/>
    </row>
    <row r="11" spans="1:24" ht="23.25" x14ac:dyDescent="0.35">
      <c r="A11" s="52"/>
      <c r="B11" s="53"/>
      <c r="C11" s="50"/>
      <c r="D11" s="46"/>
      <c r="E11" s="46"/>
      <c r="F11" s="41" t="s">
        <v>2</v>
      </c>
      <c r="G11" s="41" t="s">
        <v>2</v>
      </c>
      <c r="H11" s="39" t="s">
        <v>118</v>
      </c>
      <c r="I11" s="39" t="s">
        <v>164</v>
      </c>
      <c r="J11" s="44"/>
      <c r="K11" s="44"/>
      <c r="L11" s="41" t="s">
        <v>2</v>
      </c>
      <c r="M11" s="36"/>
      <c r="N11" s="39" t="s">
        <v>118</v>
      </c>
      <c r="O11" s="39" t="s">
        <v>164</v>
      </c>
      <c r="P11" s="39"/>
      <c r="Q11" s="39"/>
      <c r="R11" s="41" t="s">
        <v>2</v>
      </c>
      <c r="S11" s="36"/>
      <c r="T11" s="39" t="s">
        <v>118</v>
      </c>
      <c r="U11" s="39" t="s">
        <v>164</v>
      </c>
    </row>
    <row r="12" spans="1:24" ht="23.25" x14ac:dyDescent="0.35">
      <c r="A12" s="51" t="s">
        <v>1</v>
      </c>
      <c r="B12" s="52"/>
      <c r="C12" s="50"/>
      <c r="D12" s="46"/>
      <c r="E12" s="46"/>
      <c r="F12" s="41"/>
      <c r="G12" s="41"/>
      <c r="H12" s="39"/>
      <c r="I12" s="44"/>
      <c r="J12" s="44"/>
      <c r="K12" s="44"/>
      <c r="L12" s="41"/>
      <c r="M12" s="41"/>
      <c r="N12" s="39"/>
      <c r="O12" s="39"/>
      <c r="P12" s="39"/>
      <c r="Q12" s="39"/>
      <c r="R12" s="41"/>
      <c r="S12" s="41"/>
      <c r="T12" s="39"/>
    </row>
    <row r="13" spans="1:24" ht="23.25" x14ac:dyDescent="0.35">
      <c r="A13" s="53" t="s">
        <v>9</v>
      </c>
      <c r="B13" s="46" t="s">
        <v>154</v>
      </c>
      <c r="C13" s="47">
        <f>H15+N15</f>
        <v>22486757</v>
      </c>
      <c r="D13" s="39">
        <f t="shared" ref="D13:D19" si="4">SUM(C13/12)*4</f>
        <v>7495585.666666667</v>
      </c>
      <c r="E13" s="39"/>
      <c r="F13" s="41"/>
      <c r="G13" s="42" t="s">
        <v>10</v>
      </c>
      <c r="H13" s="39"/>
      <c r="I13" s="44"/>
      <c r="J13" s="44"/>
      <c r="K13" s="44"/>
      <c r="L13" s="41"/>
      <c r="M13" s="42" t="s">
        <v>10</v>
      </c>
      <c r="N13" s="39"/>
      <c r="O13" s="39"/>
      <c r="P13" s="39"/>
      <c r="Q13" s="39"/>
      <c r="R13" s="41"/>
      <c r="S13" s="42" t="s">
        <v>10</v>
      </c>
      <c r="T13" s="39"/>
    </row>
    <row r="14" spans="1:24" ht="23.25" x14ac:dyDescent="0.35">
      <c r="A14" s="53" t="s">
        <v>39</v>
      </c>
      <c r="B14" s="52" t="s">
        <v>153</v>
      </c>
      <c r="C14" s="47">
        <f>T15</f>
        <v>128000</v>
      </c>
      <c r="D14" s="39">
        <f t="shared" si="4"/>
        <v>42666.666666666664</v>
      </c>
      <c r="E14" s="39"/>
      <c r="F14" s="40" t="s">
        <v>1</v>
      </c>
      <c r="G14" s="41"/>
      <c r="H14" s="39"/>
      <c r="I14" s="44"/>
      <c r="J14" s="44"/>
      <c r="K14" s="44"/>
      <c r="L14" s="40" t="s">
        <v>1</v>
      </c>
      <c r="M14" s="41"/>
      <c r="N14" s="39"/>
      <c r="O14" s="39"/>
      <c r="P14" s="39"/>
      <c r="Q14" s="39"/>
      <c r="R14" s="40" t="s">
        <v>1</v>
      </c>
      <c r="S14" s="41" t="s">
        <v>2</v>
      </c>
      <c r="T14" s="36"/>
    </row>
    <row r="15" spans="1:24" ht="23.25" x14ac:dyDescent="0.35">
      <c r="A15" s="53" t="s">
        <v>58</v>
      </c>
      <c r="B15" s="52" t="s">
        <v>153</v>
      </c>
      <c r="C15" s="47">
        <f>T25</f>
        <v>153350</v>
      </c>
      <c r="D15" s="39">
        <f t="shared" si="4"/>
        <v>51116.666666666664</v>
      </c>
      <c r="E15" s="39"/>
      <c r="F15" s="42" t="s">
        <v>9</v>
      </c>
      <c r="G15" s="34" t="s">
        <v>154</v>
      </c>
      <c r="H15" s="39">
        <f>SUM(H16:H18)</f>
        <v>21555258</v>
      </c>
      <c r="I15" s="39">
        <f t="shared" ref="I15:I18" si="5">SUM(H15/12)*4</f>
        <v>7185086</v>
      </c>
      <c r="J15" s="39">
        <f>SUM(J16:J18)</f>
        <v>37185</v>
      </c>
      <c r="K15" s="39"/>
      <c r="L15" s="42" t="s">
        <v>9</v>
      </c>
      <c r="M15" s="34" t="s">
        <v>154</v>
      </c>
      <c r="N15" s="39">
        <f>SUM(N16:N22)</f>
        <v>931499</v>
      </c>
      <c r="O15" s="39">
        <f>SUM(N15/12)*4</f>
        <v>310499.66666666669</v>
      </c>
      <c r="P15" s="39">
        <f>SUM(P16:P22)</f>
        <v>176994.4</v>
      </c>
      <c r="Q15" s="39"/>
      <c r="R15" s="42" t="s">
        <v>39</v>
      </c>
      <c r="S15" s="42" t="s">
        <v>153</v>
      </c>
      <c r="T15" s="39">
        <f>SUM(T16:T23)</f>
        <v>128000</v>
      </c>
      <c r="U15" s="39">
        <f t="shared" ref="U15:U23" si="6">SUM(T15/12)*4</f>
        <v>42666.666666666664</v>
      </c>
      <c r="V15" s="39">
        <f>SUM(V16:V23)</f>
        <v>39869.040000000001</v>
      </c>
    </row>
    <row r="16" spans="1:24" ht="23.25" x14ac:dyDescent="0.35">
      <c r="A16" s="53" t="s">
        <v>85</v>
      </c>
      <c r="B16" s="52" t="s">
        <v>86</v>
      </c>
      <c r="C16" s="47">
        <f>T39</f>
        <v>779508</v>
      </c>
      <c r="D16" s="39">
        <f t="shared" si="4"/>
        <v>259836</v>
      </c>
      <c r="E16" s="39"/>
      <c r="F16" s="41" t="s">
        <v>13</v>
      </c>
      <c r="G16" s="41" t="s">
        <v>149</v>
      </c>
      <c r="H16" s="36">
        <v>12970330</v>
      </c>
      <c r="I16" s="39">
        <f t="shared" si="5"/>
        <v>4323443.333333333</v>
      </c>
      <c r="J16" s="39"/>
      <c r="K16" s="39"/>
      <c r="L16" s="41" t="s">
        <v>23</v>
      </c>
      <c r="M16" s="41" t="s">
        <v>24</v>
      </c>
      <c r="N16" s="36">
        <v>18000</v>
      </c>
      <c r="O16" s="39">
        <f t="shared" ref="O16:O22" si="7">SUM(N16/12)*4</f>
        <v>6000</v>
      </c>
      <c r="P16" s="39">
        <v>12180</v>
      </c>
      <c r="Q16" s="39"/>
      <c r="R16" s="41" t="s">
        <v>40</v>
      </c>
      <c r="S16" s="41" t="s">
        <v>41</v>
      </c>
      <c r="T16" s="36">
        <v>48000</v>
      </c>
      <c r="U16" s="39">
        <f t="shared" si="6"/>
        <v>16000</v>
      </c>
      <c r="V16" s="61">
        <v>13091</v>
      </c>
    </row>
    <row r="17" spans="1:22" ht="23.25" x14ac:dyDescent="0.35">
      <c r="A17" s="53" t="s">
        <v>105</v>
      </c>
      <c r="B17" s="52" t="s">
        <v>106</v>
      </c>
      <c r="C17" s="47">
        <f>T51</f>
        <v>1588</v>
      </c>
      <c r="D17" s="39">
        <f t="shared" si="4"/>
        <v>529.33333333333337</v>
      </c>
      <c r="E17" s="39"/>
      <c r="F17" s="41" t="s">
        <v>17</v>
      </c>
      <c r="G17" s="41" t="s">
        <v>150</v>
      </c>
      <c r="H17" s="36">
        <v>6999688</v>
      </c>
      <c r="I17" s="39">
        <f t="shared" si="5"/>
        <v>2333229.3333333335</v>
      </c>
      <c r="J17" s="39"/>
      <c r="K17" s="39"/>
      <c r="L17" s="41" t="s">
        <v>27</v>
      </c>
      <c r="M17" s="41" t="s">
        <v>28</v>
      </c>
      <c r="N17" s="36">
        <v>68076</v>
      </c>
      <c r="O17" s="39">
        <f t="shared" si="7"/>
        <v>22692</v>
      </c>
      <c r="P17" s="39">
        <v>24320</v>
      </c>
      <c r="Q17" s="39"/>
      <c r="R17" s="41" t="s">
        <v>139</v>
      </c>
      <c r="S17" s="41" t="s">
        <v>140</v>
      </c>
      <c r="T17" s="36">
        <v>8000</v>
      </c>
      <c r="U17" s="39">
        <f t="shared" si="6"/>
        <v>2666.6666666666665</v>
      </c>
      <c r="V17" s="61">
        <v>1829.54</v>
      </c>
    </row>
    <row r="18" spans="1:22" ht="23.25" x14ac:dyDescent="0.35">
      <c r="A18" s="46"/>
      <c r="B18" s="53" t="s">
        <v>151</v>
      </c>
      <c r="C18" s="50">
        <f>SUM(C13:C17)</f>
        <v>23549203</v>
      </c>
      <c r="D18" s="39">
        <f t="shared" si="4"/>
        <v>7849734.333333333</v>
      </c>
      <c r="E18" s="39"/>
      <c r="F18" s="41" t="s">
        <v>25</v>
      </c>
      <c r="G18" s="41" t="s">
        <v>26</v>
      </c>
      <c r="H18" s="36">
        <v>1585240</v>
      </c>
      <c r="I18" s="39">
        <f t="shared" si="5"/>
        <v>528413.33333333337</v>
      </c>
      <c r="J18" s="39">
        <v>37185</v>
      </c>
      <c r="K18" s="39"/>
      <c r="L18" s="41" t="s">
        <v>29</v>
      </c>
      <c r="M18" s="41" t="s">
        <v>30</v>
      </c>
      <c r="N18" s="36">
        <v>203741</v>
      </c>
      <c r="O18" s="39">
        <f t="shared" si="7"/>
        <v>67913.666666666672</v>
      </c>
      <c r="P18" s="39">
        <v>3319.5</v>
      </c>
      <c r="Q18" s="39"/>
      <c r="R18" s="41" t="s">
        <v>44</v>
      </c>
      <c r="S18" s="41" t="s">
        <v>45</v>
      </c>
      <c r="T18" s="36">
        <v>3000</v>
      </c>
      <c r="U18" s="39">
        <f t="shared" si="6"/>
        <v>1000</v>
      </c>
      <c r="V18" s="61">
        <v>0</v>
      </c>
    </row>
    <row r="19" spans="1:22" ht="23.25" x14ac:dyDescent="0.35">
      <c r="A19" s="46"/>
      <c r="B19" s="53" t="s">
        <v>152</v>
      </c>
      <c r="C19" s="50">
        <f>SUM(C6+C18)</f>
        <v>239290</v>
      </c>
      <c r="D19" s="39">
        <f t="shared" si="4"/>
        <v>79763.333333333328</v>
      </c>
      <c r="E19" s="39"/>
      <c r="F19" s="41"/>
      <c r="G19" s="41"/>
      <c r="I19" s="44"/>
      <c r="J19" s="44"/>
      <c r="K19" s="44"/>
      <c r="L19" s="41" t="s">
        <v>31</v>
      </c>
      <c r="M19" s="41" t="s">
        <v>32</v>
      </c>
      <c r="N19" s="36">
        <v>13685</v>
      </c>
      <c r="O19" s="39">
        <f t="shared" si="7"/>
        <v>4561.666666666667</v>
      </c>
      <c r="P19" s="39">
        <v>3947.9</v>
      </c>
      <c r="Q19" s="39"/>
      <c r="R19" s="41" t="s">
        <v>46</v>
      </c>
      <c r="S19" s="41" t="s">
        <v>47</v>
      </c>
      <c r="T19" s="36">
        <v>43200</v>
      </c>
      <c r="U19" s="39">
        <f t="shared" si="6"/>
        <v>14400</v>
      </c>
      <c r="V19" s="61">
        <v>18543</v>
      </c>
    </row>
    <row r="20" spans="1:22" ht="23.25" x14ac:dyDescent="0.35">
      <c r="A20" s="46"/>
      <c r="B20" s="46"/>
      <c r="C20" s="46"/>
      <c r="D20" s="46"/>
      <c r="E20" s="46"/>
      <c r="G20" s="42" t="s">
        <v>151</v>
      </c>
      <c r="H20" s="39">
        <f>H15</f>
        <v>21555258</v>
      </c>
      <c r="I20" s="39">
        <f t="shared" ref="I20:I21" si="8">SUM(H20/12)*4</f>
        <v>7185086</v>
      </c>
      <c r="J20" s="39">
        <f>J15</f>
        <v>37185</v>
      </c>
      <c r="K20" s="39"/>
      <c r="L20" s="41" t="s">
        <v>33</v>
      </c>
      <c r="M20" s="41" t="s">
        <v>34</v>
      </c>
      <c r="N20" s="36">
        <v>62997</v>
      </c>
      <c r="O20" s="39">
        <f t="shared" si="7"/>
        <v>20999</v>
      </c>
      <c r="P20" s="39">
        <v>21233</v>
      </c>
      <c r="Q20" s="39"/>
      <c r="R20" s="41" t="s">
        <v>48</v>
      </c>
      <c r="S20" s="41" t="s">
        <v>49</v>
      </c>
      <c r="T20" s="36">
        <v>19800</v>
      </c>
      <c r="U20" s="39">
        <f t="shared" si="6"/>
        <v>6600</v>
      </c>
      <c r="V20" s="61">
        <v>5143.3999999999996</v>
      </c>
    </row>
    <row r="21" spans="1:22" ht="23.25" x14ac:dyDescent="0.35">
      <c r="A21" s="46"/>
      <c r="B21" s="46"/>
      <c r="C21" s="46"/>
      <c r="D21" s="46"/>
      <c r="E21" s="46"/>
      <c r="G21" s="42" t="s">
        <v>152</v>
      </c>
      <c r="H21" s="39">
        <f>SUM(H6+H20)</f>
        <v>0</v>
      </c>
      <c r="I21" s="39">
        <f t="shared" si="8"/>
        <v>0</v>
      </c>
      <c r="J21" s="39"/>
      <c r="K21" s="39"/>
      <c r="L21" s="58" t="s">
        <v>35</v>
      </c>
      <c r="M21" s="58" t="s">
        <v>36</v>
      </c>
      <c r="N21" s="59">
        <v>474000</v>
      </c>
      <c r="O21" s="39">
        <f t="shared" si="7"/>
        <v>158000</v>
      </c>
      <c r="P21" s="39">
        <v>111994</v>
      </c>
      <c r="Q21" s="39"/>
      <c r="R21" s="41" t="s">
        <v>50</v>
      </c>
      <c r="S21" s="41" t="s">
        <v>162</v>
      </c>
      <c r="T21" s="36">
        <v>3000</v>
      </c>
      <c r="U21" s="39">
        <f t="shared" si="6"/>
        <v>1000</v>
      </c>
      <c r="V21" s="61">
        <v>1262.0999999999999</v>
      </c>
    </row>
    <row r="22" spans="1:22" ht="23.25" x14ac:dyDescent="0.35">
      <c r="A22" s="46"/>
      <c r="B22" s="46"/>
      <c r="C22" s="46"/>
      <c r="D22" s="46"/>
      <c r="E22" s="46"/>
      <c r="I22" s="44"/>
      <c r="J22" s="44"/>
      <c r="K22" s="44"/>
      <c r="L22" s="41" t="s">
        <v>37</v>
      </c>
      <c r="M22" s="41" t="s">
        <v>38</v>
      </c>
      <c r="N22" s="36">
        <v>91000</v>
      </c>
      <c r="O22" s="39">
        <f t="shared" si="7"/>
        <v>30333.333333333332</v>
      </c>
      <c r="P22" s="39">
        <v>0</v>
      </c>
      <c r="Q22" s="39"/>
      <c r="R22" s="41" t="s">
        <v>52</v>
      </c>
      <c r="S22" s="41" t="s">
        <v>53</v>
      </c>
      <c r="T22" s="36">
        <v>2000</v>
      </c>
      <c r="U22" s="39">
        <f t="shared" si="6"/>
        <v>666.66666666666663</v>
      </c>
      <c r="V22" s="61"/>
    </row>
    <row r="23" spans="1:22" ht="23.25" x14ac:dyDescent="0.35">
      <c r="A23" s="46"/>
      <c r="B23" s="46"/>
      <c r="C23" s="46"/>
      <c r="D23" s="46"/>
      <c r="E23" s="46"/>
      <c r="I23" s="44"/>
      <c r="J23" s="44"/>
      <c r="K23" s="44"/>
      <c r="L23" s="41"/>
      <c r="M23" s="41"/>
      <c r="N23" s="36"/>
      <c r="O23" s="36"/>
      <c r="P23" s="36"/>
      <c r="Q23" s="36"/>
      <c r="R23" s="41" t="s">
        <v>56</v>
      </c>
      <c r="S23" s="41" t="s">
        <v>57</v>
      </c>
      <c r="T23" s="36">
        <v>1000</v>
      </c>
      <c r="U23" s="39">
        <f t="shared" si="6"/>
        <v>333.33333333333331</v>
      </c>
      <c r="V23" s="61"/>
    </row>
    <row r="24" spans="1:22" ht="23.25" x14ac:dyDescent="0.35">
      <c r="A24" s="46"/>
      <c r="B24" s="46"/>
      <c r="C24" s="46"/>
      <c r="D24" s="46"/>
      <c r="E24" s="46"/>
      <c r="I24" s="44"/>
      <c r="J24" s="44"/>
      <c r="K24" s="44"/>
      <c r="L24" s="40"/>
      <c r="M24" s="42" t="s">
        <v>151</v>
      </c>
      <c r="N24" s="39">
        <f>N15</f>
        <v>931499</v>
      </c>
      <c r="O24" s="39">
        <f t="shared" ref="O24:O25" si="9">SUM(N24/12)*4</f>
        <v>310499.66666666669</v>
      </c>
      <c r="P24" s="39">
        <f>P15</f>
        <v>176994.4</v>
      </c>
      <c r="Q24" s="39"/>
      <c r="R24" s="40" t="s">
        <v>1</v>
      </c>
      <c r="S24" s="41"/>
      <c r="T24" s="36"/>
    </row>
    <row r="25" spans="1:22" ht="23.25" x14ac:dyDescent="0.35">
      <c r="A25" s="46"/>
      <c r="B25" s="46" t="s">
        <v>163</v>
      </c>
      <c r="C25" s="56">
        <v>1768122</v>
      </c>
      <c r="D25" s="46"/>
      <c r="E25" s="46"/>
      <c r="I25" s="44"/>
      <c r="J25" s="44"/>
      <c r="K25" s="44"/>
      <c r="L25" s="42"/>
      <c r="M25" s="42" t="s">
        <v>152</v>
      </c>
      <c r="N25" s="39">
        <f>SUM(N6+N24)</f>
        <v>-13500</v>
      </c>
      <c r="O25" s="39">
        <f t="shared" si="9"/>
        <v>-4500</v>
      </c>
      <c r="P25" s="39"/>
      <c r="Q25" s="39"/>
      <c r="R25" s="42" t="s">
        <v>58</v>
      </c>
      <c r="S25" s="42" t="s">
        <v>153</v>
      </c>
      <c r="T25" s="39">
        <f>SUM(T26:T36)</f>
        <v>153350</v>
      </c>
      <c r="U25" s="39">
        <f t="shared" ref="U25:U36" si="10">SUM(T25/12)*4</f>
        <v>51116.666666666664</v>
      </c>
      <c r="V25" s="39">
        <f>SUM(V26:V36)</f>
        <v>93044.1</v>
      </c>
    </row>
    <row r="26" spans="1:22" ht="23.25" x14ac:dyDescent="0.35">
      <c r="A26" s="46"/>
      <c r="B26" s="46"/>
      <c r="C26" s="46"/>
      <c r="D26" s="46"/>
      <c r="E26" s="46"/>
      <c r="I26" s="44"/>
      <c r="J26" s="44"/>
      <c r="K26" s="44"/>
      <c r="L26" s="41"/>
      <c r="M26" s="41"/>
      <c r="N26" s="36"/>
      <c r="O26" s="36"/>
      <c r="P26" s="36"/>
      <c r="Q26" s="36"/>
      <c r="R26" s="35" t="s">
        <v>59</v>
      </c>
      <c r="S26" s="35" t="s">
        <v>60</v>
      </c>
      <c r="T26" s="36">
        <v>10000</v>
      </c>
      <c r="U26" s="39">
        <f t="shared" si="10"/>
        <v>3333.3333333333335</v>
      </c>
      <c r="V26" s="61">
        <v>2689.3</v>
      </c>
    </row>
    <row r="27" spans="1:22" ht="23.25" x14ac:dyDescent="0.35">
      <c r="A27" s="46"/>
      <c r="B27" s="46"/>
      <c r="C27" s="57"/>
      <c r="D27" s="46"/>
      <c r="E27" s="46"/>
      <c r="I27" s="44"/>
      <c r="J27" s="44"/>
      <c r="K27" s="44"/>
      <c r="L27" s="41"/>
      <c r="M27" s="41"/>
      <c r="N27" s="36"/>
      <c r="O27" s="36"/>
      <c r="P27" s="36"/>
      <c r="Q27" s="36"/>
      <c r="R27" s="35" t="s">
        <v>61</v>
      </c>
      <c r="S27" s="35" t="s">
        <v>62</v>
      </c>
      <c r="T27" s="36">
        <v>0</v>
      </c>
      <c r="U27" s="39">
        <f t="shared" si="10"/>
        <v>0</v>
      </c>
      <c r="V27" s="61">
        <v>0</v>
      </c>
    </row>
    <row r="28" spans="1:22" ht="23.25" x14ac:dyDescent="0.35">
      <c r="A28" s="46"/>
      <c r="B28" s="46"/>
      <c r="C28" s="46"/>
      <c r="D28" s="46"/>
      <c r="E28" s="46"/>
      <c r="I28" s="44"/>
      <c r="J28" s="44"/>
      <c r="K28" s="44"/>
      <c r="L28" s="41"/>
      <c r="M28" s="41"/>
      <c r="N28" s="36"/>
      <c r="O28" s="36"/>
      <c r="P28" s="36"/>
      <c r="Q28" s="36"/>
      <c r="R28" s="35" t="s">
        <v>63</v>
      </c>
      <c r="S28" s="35" t="s">
        <v>64</v>
      </c>
      <c r="T28" s="36">
        <v>500</v>
      </c>
      <c r="U28" s="39">
        <f t="shared" si="10"/>
        <v>166.66666666666666</v>
      </c>
      <c r="V28" s="61">
        <v>0</v>
      </c>
    </row>
    <row r="29" spans="1:22" ht="23.25" x14ac:dyDescent="0.35">
      <c r="A29" s="46"/>
      <c r="B29" s="46"/>
      <c r="C29" s="46"/>
      <c r="D29" s="46"/>
      <c r="E29" s="46"/>
      <c r="I29" s="44"/>
      <c r="J29" s="44"/>
      <c r="K29" s="44"/>
      <c r="L29" s="41"/>
      <c r="M29" s="41"/>
      <c r="N29" s="36"/>
      <c r="O29" s="36"/>
      <c r="P29" s="36"/>
      <c r="Q29" s="36"/>
      <c r="R29" s="35" t="s">
        <v>65</v>
      </c>
      <c r="S29" s="35" t="s">
        <v>66</v>
      </c>
      <c r="T29" s="36">
        <v>12000</v>
      </c>
      <c r="U29" s="39">
        <f t="shared" si="10"/>
        <v>4000</v>
      </c>
      <c r="V29" s="61">
        <v>3015.2</v>
      </c>
    </row>
    <row r="30" spans="1:22" x14ac:dyDescent="0.35">
      <c r="I30" s="44"/>
      <c r="J30" s="44"/>
      <c r="K30" s="44"/>
      <c r="L30" s="41"/>
      <c r="M30" s="41"/>
      <c r="N30" s="36"/>
      <c r="O30" s="36"/>
      <c r="P30" s="36"/>
      <c r="Q30" s="36"/>
      <c r="R30" s="35" t="s">
        <v>67</v>
      </c>
      <c r="S30" s="35" t="s">
        <v>68</v>
      </c>
      <c r="T30" s="36">
        <v>45000</v>
      </c>
      <c r="U30" s="39">
        <f t="shared" si="10"/>
        <v>15000</v>
      </c>
      <c r="V30" s="61">
        <v>34179</v>
      </c>
    </row>
    <row r="31" spans="1:22" x14ac:dyDescent="0.35">
      <c r="I31" s="44"/>
      <c r="J31" s="44"/>
      <c r="K31" s="44"/>
      <c r="L31" s="41"/>
      <c r="M31" s="41"/>
      <c r="N31" s="36"/>
      <c r="O31" s="39"/>
      <c r="P31" s="39"/>
      <c r="Q31" s="39"/>
      <c r="R31" s="35" t="s">
        <v>69</v>
      </c>
      <c r="S31" s="35" t="s">
        <v>70</v>
      </c>
      <c r="T31" s="36">
        <v>1850</v>
      </c>
      <c r="U31" s="39">
        <f t="shared" si="10"/>
        <v>616.66666666666663</v>
      </c>
      <c r="V31" s="61"/>
    </row>
    <row r="32" spans="1:22" x14ac:dyDescent="0.35">
      <c r="I32" s="44"/>
      <c r="J32" s="44"/>
      <c r="K32" s="44"/>
      <c r="L32" s="41"/>
      <c r="M32" s="41"/>
      <c r="N32" s="36"/>
      <c r="O32" s="36"/>
      <c r="P32" s="36"/>
      <c r="Q32" s="36"/>
      <c r="R32" s="35" t="s">
        <v>71</v>
      </c>
      <c r="S32" s="35" t="s">
        <v>72</v>
      </c>
      <c r="T32" s="36">
        <v>7000</v>
      </c>
      <c r="U32" s="39">
        <f t="shared" si="10"/>
        <v>2333.3333333333335</v>
      </c>
      <c r="V32" s="61">
        <v>17066</v>
      </c>
    </row>
    <row r="33" spans="9:22" x14ac:dyDescent="0.35">
      <c r="I33" s="44"/>
      <c r="J33" s="44"/>
      <c r="K33" s="44"/>
      <c r="L33" s="41"/>
      <c r="M33" s="41"/>
      <c r="N33" s="36"/>
      <c r="O33" s="36"/>
      <c r="P33" s="36"/>
      <c r="Q33" s="36"/>
      <c r="R33" s="35" t="s">
        <v>75</v>
      </c>
      <c r="S33" s="35" t="s">
        <v>142</v>
      </c>
      <c r="T33" s="36">
        <v>500</v>
      </c>
      <c r="U33" s="39">
        <f t="shared" si="10"/>
        <v>166.66666666666666</v>
      </c>
      <c r="V33" s="61"/>
    </row>
    <row r="34" spans="9:22" x14ac:dyDescent="0.35">
      <c r="I34" s="44"/>
      <c r="J34" s="44"/>
      <c r="K34" s="44"/>
      <c r="L34" s="41"/>
      <c r="M34" s="41"/>
      <c r="N34" s="36"/>
      <c r="O34" s="36"/>
      <c r="P34" s="36"/>
      <c r="Q34" s="36"/>
      <c r="R34" s="35" t="s">
        <v>77</v>
      </c>
      <c r="S34" s="35" t="s">
        <v>141</v>
      </c>
      <c r="T34" s="36">
        <v>60000</v>
      </c>
      <c r="U34" s="39">
        <f t="shared" si="10"/>
        <v>20000</v>
      </c>
      <c r="V34" s="61">
        <v>22260</v>
      </c>
    </row>
    <row r="35" spans="9:22" x14ac:dyDescent="0.35">
      <c r="I35" s="44"/>
      <c r="J35" s="44"/>
      <c r="K35" s="44"/>
      <c r="L35" s="41"/>
      <c r="M35" s="41"/>
      <c r="N35" s="36"/>
      <c r="O35" s="36"/>
      <c r="P35" s="36"/>
      <c r="Q35" s="36"/>
      <c r="R35" s="35" t="s">
        <v>81</v>
      </c>
      <c r="S35" s="35" t="s">
        <v>82</v>
      </c>
      <c r="T35" s="36">
        <v>1500</v>
      </c>
      <c r="U35" s="39">
        <f t="shared" si="10"/>
        <v>500</v>
      </c>
      <c r="V35" s="61">
        <v>1434.6</v>
      </c>
    </row>
    <row r="36" spans="9:22" x14ac:dyDescent="0.35">
      <c r="I36" s="44"/>
      <c r="J36" s="44"/>
      <c r="K36" s="44"/>
      <c r="L36" s="41"/>
      <c r="M36" s="41"/>
      <c r="N36" s="36"/>
      <c r="O36" s="36"/>
      <c r="P36" s="36"/>
      <c r="Q36" s="36"/>
      <c r="R36" s="60">
        <v>65500</v>
      </c>
      <c r="S36" s="35" t="s">
        <v>159</v>
      </c>
      <c r="T36" s="36">
        <v>15000</v>
      </c>
      <c r="U36" s="39">
        <f t="shared" si="10"/>
        <v>5000</v>
      </c>
      <c r="V36" s="61">
        <v>12400</v>
      </c>
    </row>
    <row r="37" spans="9:22" x14ac:dyDescent="0.35">
      <c r="I37" s="44"/>
      <c r="J37" s="44"/>
      <c r="K37" s="44"/>
      <c r="M37" s="42"/>
      <c r="N37" s="39"/>
      <c r="O37" s="36"/>
      <c r="P37" s="36"/>
      <c r="Q37" s="36"/>
      <c r="T37" s="36"/>
    </row>
    <row r="38" spans="9:22" x14ac:dyDescent="0.35">
      <c r="I38" s="44"/>
      <c r="J38" s="44"/>
      <c r="K38" s="44"/>
      <c r="M38" s="42"/>
      <c r="N38" s="39"/>
      <c r="O38" s="36"/>
      <c r="P38" s="36"/>
      <c r="Q38" s="36"/>
      <c r="R38" s="40" t="s">
        <v>1</v>
      </c>
      <c r="S38" s="41" t="s">
        <v>2</v>
      </c>
      <c r="T38" s="36"/>
    </row>
    <row r="39" spans="9:22" x14ac:dyDescent="0.35">
      <c r="I39" s="43"/>
      <c r="J39" s="43"/>
      <c r="K39" s="43"/>
      <c r="O39" s="36"/>
      <c r="P39" s="36"/>
      <c r="Q39" s="36"/>
      <c r="R39" s="42" t="s">
        <v>85</v>
      </c>
      <c r="S39" s="42" t="s">
        <v>86</v>
      </c>
      <c r="T39" s="39">
        <f>SUM(T40:T48)</f>
        <v>779508</v>
      </c>
      <c r="U39" s="39">
        <f t="shared" ref="U39:U47" si="11">SUM(T39/12)*4</f>
        <v>259836</v>
      </c>
      <c r="V39" s="39">
        <f>SUM(V40:V48)</f>
        <v>226879</v>
      </c>
    </row>
    <row r="40" spans="9:22" x14ac:dyDescent="0.35">
      <c r="I40" s="44"/>
      <c r="J40" s="44"/>
      <c r="K40" s="44"/>
      <c r="O40" s="36"/>
      <c r="P40" s="36"/>
      <c r="Q40" s="36"/>
      <c r="R40" s="41" t="s">
        <v>87</v>
      </c>
      <c r="S40" s="41" t="s">
        <v>88</v>
      </c>
      <c r="T40" s="36">
        <v>426776</v>
      </c>
      <c r="U40" s="39">
        <f t="shared" si="11"/>
        <v>142258.66666666666</v>
      </c>
      <c r="V40" s="61">
        <v>137584</v>
      </c>
    </row>
    <row r="41" spans="9:22" x14ac:dyDescent="0.35">
      <c r="I41" s="44"/>
      <c r="J41" s="44"/>
      <c r="K41" s="44"/>
      <c r="O41" s="36"/>
      <c r="P41" s="36"/>
      <c r="Q41" s="36"/>
      <c r="R41" s="41" t="s">
        <v>89</v>
      </c>
      <c r="S41" s="41" t="s">
        <v>90</v>
      </c>
      <c r="T41" s="36"/>
      <c r="U41" s="39">
        <f t="shared" si="11"/>
        <v>0</v>
      </c>
      <c r="V41" s="61">
        <v>0</v>
      </c>
    </row>
    <row r="42" spans="9:22" x14ac:dyDescent="0.35">
      <c r="I42" s="44"/>
      <c r="J42" s="44"/>
      <c r="K42" s="44"/>
      <c r="O42" s="36"/>
      <c r="P42" s="36"/>
      <c r="Q42" s="36"/>
      <c r="R42" s="41" t="s">
        <v>91</v>
      </c>
      <c r="S42" s="41" t="s">
        <v>92</v>
      </c>
      <c r="T42" s="36">
        <v>56000</v>
      </c>
      <c r="U42" s="39">
        <f t="shared" si="11"/>
        <v>18666.666666666668</v>
      </c>
      <c r="V42" s="61">
        <v>8424</v>
      </c>
    </row>
    <row r="43" spans="9:22" x14ac:dyDescent="0.35">
      <c r="I43" s="44"/>
      <c r="J43" s="44"/>
      <c r="K43" s="44"/>
      <c r="O43" s="36"/>
      <c r="P43" s="36"/>
      <c r="Q43" s="36"/>
      <c r="R43" s="41" t="s">
        <v>93</v>
      </c>
      <c r="S43" s="41" t="s">
        <v>94</v>
      </c>
      <c r="T43" s="36">
        <v>10360</v>
      </c>
      <c r="U43" s="39">
        <f t="shared" si="11"/>
        <v>3453.3333333333335</v>
      </c>
      <c r="V43" s="61">
        <v>2846</v>
      </c>
    </row>
    <row r="44" spans="9:22" x14ac:dyDescent="0.35">
      <c r="I44" s="44"/>
      <c r="J44" s="44"/>
      <c r="K44" s="44"/>
      <c r="O44" s="39"/>
      <c r="P44" s="39"/>
      <c r="Q44" s="39"/>
      <c r="R44" s="41" t="s">
        <v>95</v>
      </c>
      <c r="S44" s="41" t="s">
        <v>96</v>
      </c>
      <c r="T44" s="36">
        <v>5748</v>
      </c>
      <c r="U44" s="39">
        <f t="shared" si="11"/>
        <v>1916</v>
      </c>
      <c r="V44" s="61">
        <v>1575</v>
      </c>
    </row>
    <row r="45" spans="9:22" x14ac:dyDescent="0.35">
      <c r="I45" s="44"/>
      <c r="J45" s="44"/>
      <c r="K45" s="44"/>
      <c r="O45" s="36"/>
      <c r="P45" s="36"/>
      <c r="Q45" s="36"/>
      <c r="R45" s="41" t="s">
        <v>97</v>
      </c>
      <c r="S45" s="41" t="s">
        <v>98</v>
      </c>
      <c r="T45" s="36">
        <v>145624</v>
      </c>
      <c r="U45" s="39">
        <f t="shared" si="11"/>
        <v>48541.333333333336</v>
      </c>
      <c r="V45" s="61">
        <v>32503</v>
      </c>
    </row>
    <row r="46" spans="9:22" x14ac:dyDescent="0.35">
      <c r="I46" s="44"/>
      <c r="J46" s="44"/>
      <c r="K46" s="44"/>
      <c r="O46" s="36"/>
      <c r="P46" s="36"/>
      <c r="Q46" s="36"/>
      <c r="R46" s="41" t="s">
        <v>99</v>
      </c>
      <c r="S46" s="41" t="s">
        <v>100</v>
      </c>
      <c r="T46" s="36">
        <v>5000</v>
      </c>
      <c r="U46" s="39">
        <f t="shared" si="11"/>
        <v>1666.6666666666667</v>
      </c>
      <c r="V46" s="61"/>
    </row>
    <row r="47" spans="9:22" x14ac:dyDescent="0.35">
      <c r="I47" s="44"/>
      <c r="J47" s="44"/>
      <c r="K47" s="44"/>
      <c r="O47" s="36"/>
      <c r="P47" s="36"/>
      <c r="Q47" s="36"/>
      <c r="R47" s="41" t="s">
        <v>101</v>
      </c>
      <c r="S47" s="41" t="s">
        <v>102</v>
      </c>
      <c r="T47" s="36">
        <v>130000</v>
      </c>
      <c r="U47" s="39">
        <f t="shared" si="11"/>
        <v>43333.333333333336</v>
      </c>
      <c r="V47" s="61">
        <v>43947</v>
      </c>
    </row>
    <row r="48" spans="9:22" x14ac:dyDescent="0.35">
      <c r="I48" s="44"/>
      <c r="J48" s="44"/>
      <c r="K48" s="44"/>
      <c r="O48" s="36"/>
      <c r="P48" s="36"/>
      <c r="Q48" s="36"/>
      <c r="R48" s="41" t="s">
        <v>103</v>
      </c>
      <c r="S48" s="41" t="s">
        <v>104</v>
      </c>
      <c r="T48" s="36"/>
    </row>
    <row r="49" spans="6:22" x14ac:dyDescent="0.35">
      <c r="I49" s="44"/>
      <c r="J49" s="44"/>
      <c r="K49" s="44"/>
      <c r="O49" s="39"/>
      <c r="P49" s="39"/>
      <c r="Q49" s="39"/>
      <c r="R49" s="41" t="s">
        <v>2</v>
      </c>
      <c r="S49" s="41" t="s">
        <v>2</v>
      </c>
      <c r="T49" s="36"/>
    </row>
    <row r="50" spans="6:22" x14ac:dyDescent="0.35">
      <c r="I50" s="44"/>
      <c r="J50" s="44"/>
      <c r="K50" s="44"/>
      <c r="O50" s="36"/>
      <c r="P50" s="36"/>
      <c r="Q50" s="36"/>
      <c r="R50" s="40" t="s">
        <v>1</v>
      </c>
      <c r="S50" s="41" t="s">
        <v>2</v>
      </c>
      <c r="T50" s="36"/>
    </row>
    <row r="51" spans="6:22" x14ac:dyDescent="0.35">
      <c r="I51" s="43"/>
      <c r="J51" s="43"/>
      <c r="K51" s="43"/>
      <c r="O51" s="36"/>
      <c r="P51" s="36"/>
      <c r="Q51" s="36"/>
      <c r="R51" s="42" t="s">
        <v>105</v>
      </c>
      <c r="S51" s="42" t="s">
        <v>106</v>
      </c>
      <c r="T51" s="39">
        <f>SUM(T52:T53)</f>
        <v>1588</v>
      </c>
      <c r="U51" s="39">
        <f t="shared" ref="U51:U53" si="12">SUM(T51/12)*4</f>
        <v>529.33333333333337</v>
      </c>
    </row>
    <row r="52" spans="6:22" x14ac:dyDescent="0.35">
      <c r="I52" s="43"/>
      <c r="J52" s="43"/>
      <c r="K52" s="43"/>
      <c r="R52" s="41" t="s">
        <v>109</v>
      </c>
      <c r="S52" s="41" t="s">
        <v>110</v>
      </c>
      <c r="T52" s="36">
        <v>1528</v>
      </c>
      <c r="U52" s="39">
        <f t="shared" si="12"/>
        <v>509.33333333333331</v>
      </c>
      <c r="V52" s="35">
        <v>0</v>
      </c>
    </row>
    <row r="53" spans="6:22" x14ac:dyDescent="0.35">
      <c r="I53" s="43"/>
      <c r="J53" s="43"/>
      <c r="K53" s="43"/>
      <c r="R53" s="41" t="s">
        <v>111</v>
      </c>
      <c r="S53" s="41" t="s">
        <v>112</v>
      </c>
      <c r="T53" s="36">
        <v>60</v>
      </c>
      <c r="U53" s="39">
        <f t="shared" si="12"/>
        <v>20</v>
      </c>
      <c r="V53" s="35">
        <v>0</v>
      </c>
    </row>
    <row r="54" spans="6:22" x14ac:dyDescent="0.35">
      <c r="F54" s="34"/>
      <c r="I54" s="43"/>
      <c r="J54" s="43"/>
      <c r="K54" s="43"/>
    </row>
    <row r="55" spans="6:22" x14ac:dyDescent="0.35">
      <c r="F55" s="37"/>
      <c r="I55" s="44"/>
      <c r="J55" s="44"/>
      <c r="K55" s="44"/>
      <c r="S55" s="42" t="s">
        <v>151</v>
      </c>
      <c r="T55" s="39">
        <f>T15+T25+T39+T51</f>
        <v>1062446</v>
      </c>
      <c r="U55" s="39">
        <f t="shared" ref="U55:V56" si="13">SUM(T55/12)*4</f>
        <v>354148.66666666669</v>
      </c>
      <c r="V55" s="39">
        <f>V15+V25+V39+V51</f>
        <v>359792.14</v>
      </c>
    </row>
    <row r="56" spans="6:22" x14ac:dyDescent="0.35">
      <c r="F56" s="34"/>
      <c r="S56" s="42" t="s">
        <v>152</v>
      </c>
      <c r="T56" s="39">
        <f>SUM(T55+T6)</f>
        <v>277446</v>
      </c>
      <c r="U56" s="39">
        <f t="shared" si="13"/>
        <v>92482</v>
      </c>
      <c r="V56" s="39"/>
    </row>
    <row r="57" spans="6:22" x14ac:dyDescent="0.35">
      <c r="F57" s="38"/>
      <c r="G57" s="38"/>
      <c r="H57" s="39"/>
    </row>
    <row r="58" spans="6:22" x14ac:dyDescent="0.35">
      <c r="F58" s="40"/>
      <c r="G58" s="41"/>
    </row>
    <row r="59" spans="6:22" x14ac:dyDescent="0.35">
      <c r="F59" s="42"/>
      <c r="G59" s="42"/>
      <c r="H59" s="43"/>
    </row>
    <row r="60" spans="6:22" x14ac:dyDescent="0.35">
      <c r="F60" s="41"/>
      <c r="G60" s="41"/>
      <c r="H60" s="44"/>
    </row>
    <row r="61" spans="6:22" x14ac:dyDescent="0.35">
      <c r="F61" s="41"/>
      <c r="G61" s="41"/>
      <c r="H61" s="44"/>
    </row>
    <row r="62" spans="6:22" x14ac:dyDescent="0.35">
      <c r="F62" s="41"/>
      <c r="G62" s="41"/>
      <c r="H62" s="44"/>
    </row>
    <row r="63" spans="6:22" x14ac:dyDescent="0.35">
      <c r="F63" s="41"/>
      <c r="G63" s="41"/>
    </row>
    <row r="64" spans="6:22" x14ac:dyDescent="0.35">
      <c r="F64" s="41"/>
      <c r="G64" s="42"/>
      <c r="H64" s="39"/>
    </row>
    <row r="65" spans="6:8" x14ac:dyDescent="0.35">
      <c r="F65" s="40"/>
      <c r="G65" s="41"/>
      <c r="H65" s="39"/>
    </row>
    <row r="66" spans="6:8" x14ac:dyDescent="0.35">
      <c r="F66" s="42"/>
    </row>
    <row r="67" spans="6:8" x14ac:dyDescent="0.35">
      <c r="F67" s="42"/>
      <c r="G67" s="41"/>
    </row>
    <row r="68" spans="6:8" x14ac:dyDescent="0.35">
      <c r="F68" s="42"/>
      <c r="G68" s="41"/>
    </row>
    <row r="69" spans="6:8" x14ac:dyDescent="0.35">
      <c r="F69" s="42"/>
      <c r="G69" s="41"/>
    </row>
    <row r="70" spans="6:8" x14ac:dyDescent="0.35">
      <c r="F70" s="42"/>
      <c r="G70" s="41"/>
    </row>
    <row r="71" spans="6:8" x14ac:dyDescent="0.35">
      <c r="G71" s="42"/>
      <c r="H71" s="39"/>
    </row>
    <row r="72" spans="6:8" x14ac:dyDescent="0.35">
      <c r="G72" s="42"/>
      <c r="H72" s="39"/>
    </row>
  </sheetData>
  <pageMargins left="0.70866141732283472" right="0.70866141732283472" top="0.74803149606299213" bottom="0.74803149606299213" header="0.31496062992125984" footer="0.31496062992125984"/>
  <pageSetup paperSize="9" scale="60" orientation="portrait" cellComments="asDisplayed" r:id="rId1"/>
  <headerFooter>
    <oddHeader>&amp;C&amp;"-,Fet"&amp;14Budgetförslag för driften 2017&amp;R&amp;"-,Fet"&amp;14Bilaga 3</oddHeader>
  </headerFooter>
  <colBreaks count="3" manualBreakCount="3">
    <brk id="5" max="54" man="1"/>
    <brk id="11" max="54" man="1"/>
    <brk id="17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8</vt:i4>
      </vt:variant>
      <vt:variant>
        <vt:lpstr>Namngivna områden</vt:lpstr>
      </vt:variant>
      <vt:variant>
        <vt:i4>1</vt:i4>
      </vt:variant>
    </vt:vector>
  </HeadingPairs>
  <TitlesOfParts>
    <vt:vector size="9" baseType="lpstr">
      <vt:lpstr>Projekt Jan-Feb</vt:lpstr>
      <vt:lpstr>Totalt Jan-Mars</vt:lpstr>
      <vt:lpstr>Projekt Jan-Mars</vt:lpstr>
      <vt:lpstr>Totalt Jan-April</vt:lpstr>
      <vt:lpstr>Projekt Jan-April</vt:lpstr>
      <vt:lpstr>Totalt Jan-Maj</vt:lpstr>
      <vt:lpstr>Projekt Jan-Maj</vt:lpstr>
      <vt:lpstr>Budgetförslag 2017</vt:lpstr>
      <vt:lpstr>'Budgetförslag 2017'!Utskriftsområde</vt:lpstr>
    </vt:vector>
  </TitlesOfParts>
  <Company>Arvika Kommun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Britt-Louise Winberg</dc:creator>
  <cp:lastModifiedBy>Bengt Epperlein</cp:lastModifiedBy>
  <cp:lastPrinted>2017-03-21T07:05:47Z</cp:lastPrinted>
  <dcterms:created xsi:type="dcterms:W3CDTF">2015-03-19T09:19:01Z</dcterms:created>
  <dcterms:modified xsi:type="dcterms:W3CDTF">2017-06-12T13:07:12Z</dcterms:modified>
</cp:coreProperties>
</file>